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 yWindow="0" windowWidth="13176" windowHeight="9048"/>
  </bookViews>
  <sheets>
    <sheet name="Лист1" sheetId="1" r:id="rId1"/>
  </sheets>
  <definedNames>
    <definedName name="_xlnm.Print_Area" localSheetId="0">Лист1!$A$1:$I$156</definedName>
  </definedNames>
  <calcPr calcId="144525"/>
</workbook>
</file>

<file path=xl/calcChain.xml><?xml version="1.0" encoding="utf-8"?>
<calcChain xmlns="http://schemas.openxmlformats.org/spreadsheetml/2006/main">
  <c r="G126" i="1"/>
  <c r="G125"/>
  <c r="D120"/>
  <c r="D119"/>
  <c r="D123"/>
  <c r="D122"/>
  <c r="I122"/>
  <c r="D126"/>
  <c r="D125"/>
  <c r="C120"/>
  <c r="C119"/>
  <c r="C123"/>
  <c r="C122"/>
  <c r="C126"/>
  <c r="C125"/>
  <c r="I121"/>
  <c r="H121"/>
  <c r="F121"/>
  <c r="E121"/>
  <c r="G120"/>
  <c r="H120"/>
  <c r="F120"/>
  <c r="E120"/>
  <c r="F119"/>
  <c r="E119"/>
  <c r="G59"/>
  <c r="D59"/>
  <c r="C59"/>
  <c r="D35"/>
  <c r="D34"/>
  <c r="F34"/>
  <c r="D66"/>
  <c r="D65"/>
  <c r="G101"/>
  <c r="D101"/>
  <c r="C101"/>
  <c r="G98"/>
  <c r="G106"/>
  <c r="G97"/>
  <c r="G96"/>
  <c r="H96"/>
  <c r="C106"/>
  <c r="D106"/>
  <c r="I105"/>
  <c r="H105"/>
  <c r="F105"/>
  <c r="E105"/>
  <c r="D104"/>
  <c r="F104"/>
  <c r="G104"/>
  <c r="H104"/>
  <c r="C104"/>
  <c r="E104"/>
  <c r="G24"/>
  <c r="D24"/>
  <c r="C24"/>
  <c r="H25"/>
  <c r="I25"/>
  <c r="E25"/>
  <c r="F25"/>
  <c r="G123"/>
  <c r="G122"/>
  <c r="H122"/>
  <c r="G35"/>
  <c r="G34"/>
  <c r="G40"/>
  <c r="G45"/>
  <c r="G48"/>
  <c r="G51"/>
  <c r="G9"/>
  <c r="G16"/>
  <c r="G8"/>
  <c r="G19"/>
  <c r="G21"/>
  <c r="G18"/>
  <c r="G66"/>
  <c r="G65"/>
  <c r="G28"/>
  <c r="G30"/>
  <c r="G27"/>
  <c r="D9"/>
  <c r="D16"/>
  <c r="D19"/>
  <c r="D18"/>
  <c r="D21"/>
  <c r="D51"/>
  <c r="D40"/>
  <c r="D45"/>
  <c r="D48"/>
  <c r="D28"/>
  <c r="D27"/>
  <c r="D30"/>
  <c r="C9"/>
  <c r="C16"/>
  <c r="C8"/>
  <c r="C19"/>
  <c r="C18"/>
  <c r="C21"/>
  <c r="C51"/>
  <c r="C35"/>
  <c r="C40"/>
  <c r="C45"/>
  <c r="C34"/>
  <c r="C33"/>
  <c r="C48"/>
  <c r="C66"/>
  <c r="E66"/>
  <c r="C28"/>
  <c r="C27"/>
  <c r="E27"/>
  <c r="C30"/>
  <c r="D132"/>
  <c r="D131"/>
  <c r="D134"/>
  <c r="D130"/>
  <c r="D149"/>
  <c r="D140"/>
  <c r="D139"/>
  <c r="D143"/>
  <c r="D142"/>
  <c r="D147"/>
  <c r="D146"/>
  <c r="D70"/>
  <c r="D72"/>
  <c r="D69"/>
  <c r="D68"/>
  <c r="D77"/>
  <c r="D82"/>
  <c r="D84"/>
  <c r="D76"/>
  <c r="D90"/>
  <c r="D89"/>
  <c r="D94"/>
  <c r="D93"/>
  <c r="C140"/>
  <c r="C143"/>
  <c r="C142"/>
  <c r="E107"/>
  <c r="F107"/>
  <c r="H107"/>
  <c r="I107"/>
  <c r="E108"/>
  <c r="F108"/>
  <c r="H108"/>
  <c r="I108"/>
  <c r="E109"/>
  <c r="F109"/>
  <c r="H109"/>
  <c r="I109"/>
  <c r="E110"/>
  <c r="F110"/>
  <c r="H110"/>
  <c r="I110"/>
  <c r="E111"/>
  <c r="F111"/>
  <c r="H111"/>
  <c r="I111"/>
  <c r="E112"/>
  <c r="F112"/>
  <c r="H112"/>
  <c r="I112"/>
  <c r="E113"/>
  <c r="F113"/>
  <c r="H113"/>
  <c r="I113"/>
  <c r="E114"/>
  <c r="F114"/>
  <c r="H114"/>
  <c r="I114"/>
  <c r="D98"/>
  <c r="D97"/>
  <c r="D96"/>
  <c r="I96"/>
  <c r="G70"/>
  <c r="G72"/>
  <c r="G69"/>
  <c r="G68"/>
  <c r="H68"/>
  <c r="G77"/>
  <c r="G82"/>
  <c r="G84"/>
  <c r="G76"/>
  <c r="G90"/>
  <c r="G89"/>
  <c r="G94"/>
  <c r="G93"/>
  <c r="G132"/>
  <c r="G131"/>
  <c r="G134"/>
  <c r="G143"/>
  <c r="H143"/>
  <c r="G140"/>
  <c r="G149"/>
  <c r="G147"/>
  <c r="G146"/>
  <c r="G145"/>
  <c r="H150"/>
  <c r="H149"/>
  <c r="H148"/>
  <c r="H147"/>
  <c r="H146"/>
  <c r="H144"/>
  <c r="H141"/>
  <c r="H140"/>
  <c r="H138"/>
  <c r="H136"/>
  <c r="H135"/>
  <c r="H134"/>
  <c r="H133"/>
  <c r="H132"/>
  <c r="H129"/>
  <c r="H128"/>
  <c r="H127"/>
  <c r="H126"/>
  <c r="H125"/>
  <c r="H124"/>
  <c r="H123"/>
  <c r="H103"/>
  <c r="H102"/>
  <c r="H100"/>
  <c r="H99"/>
  <c r="H98"/>
  <c r="H95"/>
  <c r="H94"/>
  <c r="H91"/>
  <c r="H90"/>
  <c r="H89"/>
  <c r="H88"/>
  <c r="H87"/>
  <c r="H86"/>
  <c r="H85"/>
  <c r="H84"/>
  <c r="H83"/>
  <c r="H82"/>
  <c r="H81"/>
  <c r="H80"/>
  <c r="H79"/>
  <c r="H78"/>
  <c r="H77"/>
  <c r="H76"/>
  <c r="H75"/>
  <c r="H74"/>
  <c r="H73"/>
  <c r="H72"/>
  <c r="H71"/>
  <c r="H70"/>
  <c r="H69"/>
  <c r="H67"/>
  <c r="H66"/>
  <c r="H64"/>
  <c r="H63"/>
  <c r="H62"/>
  <c r="H61"/>
  <c r="H60"/>
  <c r="H59"/>
  <c r="H58"/>
  <c r="H57"/>
  <c r="H56"/>
  <c r="H55"/>
  <c r="H54"/>
  <c r="H53"/>
  <c r="H52"/>
  <c r="H51"/>
  <c r="H50"/>
  <c r="H49"/>
  <c r="H48"/>
  <c r="H47"/>
  <c r="H46"/>
  <c r="H45"/>
  <c r="H44"/>
  <c r="H43"/>
  <c r="H42"/>
  <c r="H41"/>
  <c r="H40"/>
  <c r="H39"/>
  <c r="H38"/>
  <c r="H37"/>
  <c r="H36"/>
  <c r="H35"/>
  <c r="H32"/>
  <c r="H31"/>
  <c r="H30"/>
  <c r="H29"/>
  <c r="H28"/>
  <c r="H26"/>
  <c r="H24"/>
  <c r="H23"/>
  <c r="H22"/>
  <c r="H21"/>
  <c r="H20"/>
  <c r="H19"/>
  <c r="H17"/>
  <c r="H16"/>
  <c r="H15"/>
  <c r="H14"/>
  <c r="H13"/>
  <c r="H12"/>
  <c r="H11"/>
  <c r="H10"/>
  <c r="H9"/>
  <c r="C98"/>
  <c r="C97"/>
  <c r="C96"/>
  <c r="I67"/>
  <c r="F67"/>
  <c r="E67"/>
  <c r="I66"/>
  <c r="F31"/>
  <c r="E31"/>
  <c r="F30"/>
  <c r="E30"/>
  <c r="F29"/>
  <c r="E29"/>
  <c r="F28"/>
  <c r="E28"/>
  <c r="I31"/>
  <c r="I30"/>
  <c r="I29"/>
  <c r="I28"/>
  <c r="I100"/>
  <c r="E100"/>
  <c r="F100"/>
  <c r="C70"/>
  <c r="C69"/>
  <c r="C72"/>
  <c r="F72"/>
  <c r="C77"/>
  <c r="C76"/>
  <c r="C82"/>
  <c r="C84"/>
  <c r="E84"/>
  <c r="C90"/>
  <c r="C89"/>
  <c r="E89"/>
  <c r="C94"/>
  <c r="E94"/>
  <c r="F95"/>
  <c r="I95"/>
  <c r="E95"/>
  <c r="I64"/>
  <c r="F64"/>
  <c r="E64"/>
  <c r="E75"/>
  <c r="F75"/>
  <c r="E81"/>
  <c r="F81"/>
  <c r="I81"/>
  <c r="E60"/>
  <c r="F60"/>
  <c r="I60"/>
  <c r="I75"/>
  <c r="I14"/>
  <c r="E14"/>
  <c r="F14"/>
  <c r="E16"/>
  <c r="F16"/>
  <c r="I16"/>
  <c r="E24"/>
  <c r="F24"/>
  <c r="I24"/>
  <c r="E26"/>
  <c r="F26"/>
  <c r="I26"/>
  <c r="E51"/>
  <c r="F51"/>
  <c r="I51"/>
  <c r="E56"/>
  <c r="F56"/>
  <c r="I56"/>
  <c r="E57"/>
  <c r="F57"/>
  <c r="I57"/>
  <c r="E58"/>
  <c r="F58"/>
  <c r="I58"/>
  <c r="E59"/>
  <c r="F59"/>
  <c r="I59"/>
  <c r="E61"/>
  <c r="F61"/>
  <c r="I61"/>
  <c r="I69"/>
  <c r="E72"/>
  <c r="I72"/>
  <c r="E73"/>
  <c r="F73"/>
  <c r="I73"/>
  <c r="I76"/>
  <c r="F84"/>
  <c r="I84"/>
  <c r="E87"/>
  <c r="F87"/>
  <c r="I87"/>
  <c r="E125"/>
  <c r="F125"/>
  <c r="I125"/>
  <c r="C147"/>
  <c r="F147"/>
  <c r="C146"/>
  <c r="C145"/>
  <c r="E145"/>
  <c r="F146"/>
  <c r="I146"/>
  <c r="E147"/>
  <c r="I147"/>
  <c r="E148"/>
  <c r="F148"/>
  <c r="I148"/>
  <c r="C149"/>
  <c r="I149"/>
  <c r="E150"/>
  <c r="F150"/>
  <c r="I150"/>
  <c r="C132"/>
  <c r="C131"/>
  <c r="C134"/>
  <c r="E134"/>
  <c r="I80"/>
  <c r="E80"/>
  <c r="F80"/>
  <c r="I78"/>
  <c r="E78"/>
  <c r="F78"/>
  <c r="I19"/>
  <c r="I20"/>
  <c r="I21"/>
  <c r="I22"/>
  <c r="I23"/>
  <c r="E19"/>
  <c r="F19"/>
  <c r="E20"/>
  <c r="F20"/>
  <c r="E21"/>
  <c r="F21"/>
  <c r="E22"/>
  <c r="F22"/>
  <c r="E23"/>
  <c r="F23"/>
  <c r="I45"/>
  <c r="F45"/>
  <c r="E45"/>
  <c r="I35"/>
  <c r="F35"/>
  <c r="E35"/>
  <c r="I40"/>
  <c r="E40"/>
  <c r="F40"/>
  <c r="I140"/>
  <c r="I141"/>
  <c r="E140"/>
  <c r="F140"/>
  <c r="E141"/>
  <c r="F141"/>
  <c r="I144"/>
  <c r="I143"/>
  <c r="I136"/>
  <c r="I135"/>
  <c r="I134"/>
  <c r="I138"/>
  <c r="I133"/>
  <c r="I132"/>
  <c r="I131"/>
  <c r="I124"/>
  <c r="I123"/>
  <c r="E144"/>
  <c r="F144"/>
  <c r="E143"/>
  <c r="F143"/>
  <c r="F142"/>
  <c r="E136"/>
  <c r="F136"/>
  <c r="E135"/>
  <c r="F135"/>
  <c r="F134"/>
  <c r="E138"/>
  <c r="F138"/>
  <c r="E133"/>
  <c r="F133"/>
  <c r="E132"/>
  <c r="F132"/>
  <c r="F131"/>
  <c r="E124"/>
  <c r="F124"/>
  <c r="E123"/>
  <c r="F123"/>
  <c r="I103"/>
  <c r="I102"/>
  <c r="I99"/>
  <c r="I98"/>
  <c r="I91"/>
  <c r="I90"/>
  <c r="I89"/>
  <c r="I88"/>
  <c r="I86"/>
  <c r="I85"/>
  <c r="I83"/>
  <c r="I82"/>
  <c r="I79"/>
  <c r="I77"/>
  <c r="I74"/>
  <c r="I71"/>
  <c r="I70"/>
  <c r="I129"/>
  <c r="I128"/>
  <c r="I127"/>
  <c r="I126"/>
  <c r="I63"/>
  <c r="I62"/>
  <c r="I55"/>
  <c r="I54"/>
  <c r="I53"/>
  <c r="I52"/>
  <c r="I50"/>
  <c r="I49"/>
  <c r="I48"/>
  <c r="I47"/>
  <c r="I46"/>
  <c r="I44"/>
  <c r="I43"/>
  <c r="I42"/>
  <c r="I41"/>
  <c r="I39"/>
  <c r="I38"/>
  <c r="I37"/>
  <c r="I36"/>
  <c r="I32"/>
  <c r="I17"/>
  <c r="I15"/>
  <c r="I13"/>
  <c r="I12"/>
  <c r="I11"/>
  <c r="I10"/>
  <c r="I9"/>
  <c r="E103"/>
  <c r="F103"/>
  <c r="E102"/>
  <c r="F102"/>
  <c r="E99"/>
  <c r="F99"/>
  <c r="E98"/>
  <c r="F98"/>
  <c r="E91"/>
  <c r="F91"/>
  <c r="E90"/>
  <c r="F90"/>
  <c r="F89"/>
  <c r="E88"/>
  <c r="F88"/>
  <c r="E86"/>
  <c r="F86"/>
  <c r="E85"/>
  <c r="F85"/>
  <c r="E83"/>
  <c r="F83"/>
  <c r="E82"/>
  <c r="F82"/>
  <c r="E79"/>
  <c r="F79"/>
  <c r="E77"/>
  <c r="F77"/>
  <c r="E74"/>
  <c r="F74"/>
  <c r="E71"/>
  <c r="F71"/>
  <c r="E70"/>
  <c r="F70"/>
  <c r="E129"/>
  <c r="F129"/>
  <c r="E128"/>
  <c r="F128"/>
  <c r="E127"/>
  <c r="F127"/>
  <c r="E126"/>
  <c r="F126"/>
  <c r="E63"/>
  <c r="F63"/>
  <c r="E62"/>
  <c r="F62"/>
  <c r="E55"/>
  <c r="F55"/>
  <c r="E54"/>
  <c r="F54"/>
  <c r="E53"/>
  <c r="F53"/>
  <c r="E52"/>
  <c r="F52"/>
  <c r="E50"/>
  <c r="F50"/>
  <c r="E49"/>
  <c r="F49"/>
  <c r="E48"/>
  <c r="F48"/>
  <c r="E47"/>
  <c r="F47"/>
  <c r="E46"/>
  <c r="F46"/>
  <c r="E44"/>
  <c r="F44"/>
  <c r="E43"/>
  <c r="F43"/>
  <c r="E42"/>
  <c r="F42"/>
  <c r="E41"/>
  <c r="F41"/>
  <c r="E39"/>
  <c r="F39"/>
  <c r="E38"/>
  <c r="F38"/>
  <c r="E37"/>
  <c r="F37"/>
  <c r="E36"/>
  <c r="F36"/>
  <c r="E32"/>
  <c r="F32"/>
  <c r="F27"/>
  <c r="E17"/>
  <c r="F17"/>
  <c r="E15"/>
  <c r="F15"/>
  <c r="E13"/>
  <c r="F13"/>
  <c r="E12"/>
  <c r="F12"/>
  <c r="E11"/>
  <c r="F11"/>
  <c r="E10"/>
  <c r="F10"/>
  <c r="E9"/>
  <c r="F9"/>
  <c r="F106"/>
  <c r="E106"/>
  <c r="F101"/>
  <c r="E101"/>
  <c r="E96"/>
  <c r="F96"/>
  <c r="I106"/>
  <c r="H106"/>
  <c r="H101"/>
  <c r="H97"/>
  <c r="I101"/>
  <c r="F97"/>
  <c r="E131"/>
  <c r="C130"/>
  <c r="G139"/>
  <c r="H93"/>
  <c r="G92"/>
  <c r="I68"/>
  <c r="E18"/>
  <c r="I27"/>
  <c r="I97"/>
  <c r="E97"/>
  <c r="F122"/>
  <c r="E69"/>
  <c r="F69"/>
  <c r="C68"/>
  <c r="E68"/>
  <c r="D92"/>
  <c r="H27"/>
  <c r="E149"/>
  <c r="F149"/>
  <c r="H18"/>
  <c r="F18"/>
  <c r="I18"/>
  <c r="H34"/>
  <c r="G33"/>
  <c r="H33"/>
  <c r="H65"/>
  <c r="I65"/>
  <c r="E122"/>
  <c r="C118"/>
  <c r="E76"/>
  <c r="F76"/>
  <c r="G130"/>
  <c r="H131"/>
  <c r="E142"/>
  <c r="C139"/>
  <c r="D137"/>
  <c r="E34"/>
  <c r="D33"/>
  <c r="E33"/>
  <c r="I34"/>
  <c r="D118"/>
  <c r="I104"/>
  <c r="G119"/>
  <c r="I120"/>
  <c r="F94"/>
  <c r="I94"/>
  <c r="C93"/>
  <c r="F93"/>
  <c r="I93"/>
  <c r="G142"/>
  <c r="D145"/>
  <c r="D8"/>
  <c r="E146"/>
  <c r="F68"/>
  <c r="D151"/>
  <c r="J118"/>
  <c r="F118"/>
  <c r="E118"/>
  <c r="C151"/>
  <c r="G7"/>
  <c r="H92"/>
  <c r="E130"/>
  <c r="F130"/>
  <c r="C92"/>
  <c r="E92"/>
  <c r="E93"/>
  <c r="J137"/>
  <c r="C137"/>
  <c r="E137"/>
  <c r="E139"/>
  <c r="F139"/>
  <c r="D7"/>
  <c r="I8"/>
  <c r="F8"/>
  <c r="F33"/>
  <c r="I33"/>
  <c r="H139"/>
  <c r="G137"/>
  <c r="H137"/>
  <c r="F145"/>
  <c r="J145"/>
  <c r="I145"/>
  <c r="I139"/>
  <c r="H142"/>
  <c r="I142"/>
  <c r="I119"/>
  <c r="H119"/>
  <c r="G118"/>
  <c r="I118"/>
  <c r="I130"/>
  <c r="H130"/>
  <c r="E8"/>
  <c r="H145"/>
  <c r="H8"/>
  <c r="C152"/>
  <c r="E151"/>
  <c r="D115"/>
  <c r="I7"/>
  <c r="F137"/>
  <c r="I137"/>
  <c r="G115"/>
  <c r="H7"/>
  <c r="F92"/>
  <c r="I92"/>
  <c r="H118"/>
  <c r="G151"/>
  <c r="J125"/>
  <c r="J129"/>
  <c r="J133"/>
  <c r="J141"/>
  <c r="J150"/>
  <c r="D153"/>
  <c r="J126"/>
  <c r="J130"/>
  <c r="J134"/>
  <c r="J138"/>
  <c r="J142"/>
  <c r="J147"/>
  <c r="J151"/>
  <c r="J123"/>
  <c r="J127"/>
  <c r="J131"/>
  <c r="J135"/>
  <c r="J143"/>
  <c r="J148"/>
  <c r="D152"/>
  <c r="F151"/>
  <c r="J124"/>
  <c r="J128"/>
  <c r="J132"/>
  <c r="J136"/>
  <c r="J140"/>
  <c r="J144"/>
  <c r="J149"/>
  <c r="I151"/>
  <c r="J146"/>
  <c r="J139"/>
  <c r="J122"/>
  <c r="F152"/>
  <c r="H151"/>
  <c r="G153"/>
  <c r="H153"/>
  <c r="G152"/>
  <c r="H115"/>
  <c r="G116"/>
  <c r="J7"/>
  <c r="J155"/>
  <c r="I153"/>
  <c r="J12"/>
  <c r="J20"/>
  <c r="J24"/>
  <c r="J29"/>
  <c r="J37"/>
  <c r="J41"/>
  <c r="J45"/>
  <c r="J49"/>
  <c r="J53"/>
  <c r="J57"/>
  <c r="J61"/>
  <c r="J73"/>
  <c r="J77"/>
  <c r="J81"/>
  <c r="J85"/>
  <c r="D116"/>
  <c r="H116"/>
  <c r="J9"/>
  <c r="J13"/>
  <c r="J17"/>
  <c r="J21"/>
  <c r="J26"/>
  <c r="J30"/>
  <c r="J38"/>
  <c r="J42"/>
  <c r="J46"/>
  <c r="J50"/>
  <c r="J54"/>
  <c r="J58"/>
  <c r="J62"/>
  <c r="J66"/>
  <c r="J70"/>
  <c r="J74"/>
  <c r="J78"/>
  <c r="J82"/>
  <c r="J86"/>
  <c r="J90"/>
  <c r="J10"/>
  <c r="J14"/>
  <c r="J22"/>
  <c r="J31"/>
  <c r="J35"/>
  <c r="J39"/>
  <c r="J43"/>
  <c r="J47"/>
  <c r="J51"/>
  <c r="J55"/>
  <c r="J59"/>
  <c r="J63"/>
  <c r="J67"/>
  <c r="J71"/>
  <c r="J75"/>
  <c r="J79"/>
  <c r="J83"/>
  <c r="J87"/>
  <c r="J91"/>
  <c r="J11"/>
  <c r="J15"/>
  <c r="J19"/>
  <c r="J23"/>
  <c r="J28"/>
  <c r="J32"/>
  <c r="J36"/>
  <c r="J40"/>
  <c r="J44"/>
  <c r="J48"/>
  <c r="J52"/>
  <c r="J56"/>
  <c r="J60"/>
  <c r="J64"/>
  <c r="J72"/>
  <c r="J76"/>
  <c r="J80"/>
  <c r="J84"/>
  <c r="J88"/>
  <c r="I115"/>
  <c r="J89"/>
  <c r="J18"/>
  <c r="J65"/>
  <c r="J16"/>
  <c r="J69"/>
  <c r="J27"/>
  <c r="J68"/>
  <c r="J34"/>
  <c r="J8"/>
  <c r="J33"/>
  <c r="E152"/>
  <c r="H152"/>
  <c r="G154"/>
  <c r="I152"/>
  <c r="I116"/>
  <c r="D154"/>
  <c r="F66"/>
  <c r="C65"/>
  <c r="I154"/>
  <c r="H154"/>
  <c r="C7"/>
  <c r="E65"/>
  <c r="F65"/>
  <c r="C115"/>
  <c r="F7"/>
  <c r="F115"/>
  <c r="E7"/>
  <c r="C116"/>
  <c r="C153"/>
  <c r="E115"/>
  <c r="F153"/>
  <c r="E153"/>
  <c r="F116"/>
  <c r="E116"/>
  <c r="C154"/>
  <c r="E154"/>
  <c r="F154"/>
</calcChain>
</file>

<file path=xl/sharedStrings.xml><?xml version="1.0" encoding="utf-8"?>
<sst xmlns="http://schemas.openxmlformats.org/spreadsheetml/2006/main" count="183" uniqueCount="169">
  <si>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</si>
  <si>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</si>
  <si>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</si>
  <si>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</si>
  <si>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</si>
  <si>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</si>
  <si>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</si>
  <si>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</si>
  <si>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</si>
  <si>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</si>
  <si>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</si>
  <si>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</si>
  <si>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</si>
  <si>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</si>
  <si>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</si>
  <si>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</si>
  <si>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</si>
  <si>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</si>
  <si>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</si>
  <si>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</si>
  <si>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</si>
  <si>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</si>
  <si>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</si>
  <si>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</si>
  <si>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</si>
  <si>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</si>
  <si>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</si>
  <si>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</si>
  <si>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</si>
  <si>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</si>
  <si>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</si>
  <si>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</si>
  <si>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</si>
  <si>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</si>
  <si>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</si>
  <si>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</si>
  <si>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</si>
  <si>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</si>
  <si>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</si>
  <si>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</si>
  <si>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</si>
  <si>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</si>
  <si>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</si>
  <si>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</si>
  <si>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</si>
  <si>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</si>
  <si>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</si>
  <si>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</si>
  <si>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</si>
  <si>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</si>
  <si>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</si>
  <si>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</si>
  <si>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</si>
  <si>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</si>
  <si>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</si>
  <si>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</si>
  <si>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</si>
  <si>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</si>
  <si>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</si>
  <si>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</si>
  <si>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</si>
  <si>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</si>
  <si>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</si>
  <si>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</si>
  <si>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</si>
  <si>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</si>
  <si>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</si>
  <si>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</si>
  <si>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</si>
  <si>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</si>
  <si>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</si>
  <si>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</si>
  <si>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</si>
  <si>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</si>
  <si>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</si>
  <si>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</si>
  <si>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</si>
  <si>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</si>
  <si>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</si>
  <si>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</si>
  <si>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</si>
  <si>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</si>
  <si>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</si>
  <si>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</si>
  <si>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Збір за провадження торговельної діяльності із придбанням пільгового торгового патенту, що справлявся до 1 січня 2015 року</t>
  </si>
  <si>
    <t>Збір за здійснення діяльності у сфері розваг, сплачений фізичними особами, що справлявся до 1 січня 2015 року</t>
  </si>
  <si>
    <t>Збір за здійснення діяльності у сфері розваг, сплачений юридичними особами, що справлявся до 1 січня 2015 року</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</si>
  <si>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</si>
  <si>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</si>
  <si>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</si>
  <si>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</si>
  <si>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</si>
  <si>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</si>
  <si>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Секретар ради</t>
  </si>
  <si>
    <t>В.П.Олексюк</t>
  </si>
  <si>
    <t>&lt;= На сесію ради</t>
  </si>
  <si>
    <t>&lt;= На виконком</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</si>
  <si>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</si>
  <si>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</si>
  <si>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</si>
  <si>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</si>
  <si>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</si>
  <si>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</si>
  <si>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</si>
  <si>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</si>
  <si>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</si>
  <si>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</si>
  <si>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</si>
  <si>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</si>
  <si>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</si>
  <si>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Рентна плата за користування надрами для видобування корисних копалин місцевого значення</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</si>
  <si>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</si>
  <si>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</si>
  <si>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</si>
  <si>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</si>
  <si>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</si>
  <si>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</si>
  <si>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</si>
  <si>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юридичних осіб, нарахований до 01 січня 2011 року</t>
  </si>
  <si>
    <t>Єдиний податок з фізичних осіб, нарахований до 01 січня 2011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</si>
  <si>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</si>
  <si>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</si>
  <si>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</si>
  <si>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</si>
  <si>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</si>
  <si>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</si>
  <si>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</si>
  <si>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</si>
  <si>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</si>
  <si>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</si>
  <si>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</si>
  <si>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</si>
  <si>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</si>
  <si>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</si>
  <si>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</si>
  <si>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</si>
  <si>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Заг.фонд</t>
  </si>
  <si>
    <t>Спец.фонд</t>
  </si>
  <si>
    <t>Фактичні надходження
за І  квартал 2018 року</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</si>
  <si>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</si>
  <si>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41050300
(41030600)</t>
  </si>
  <si>
    <t>41050100
(41030800)</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</si>
  <si>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</si>
  <si>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</si>
  <si>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</si>
  <si>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</si>
  <si>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</si>
  <si>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</si>
  <si>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</si>
  <si>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41050700
(41035800)</t>
  </si>
  <si>
    <t>41051200
(41035400)</t>
  </si>
  <si>
    <t>41050200
(41031000)</t>
  </si>
  <si>
    <t>41053900
(41035000)</t>
  </si>
  <si>
    <t>41052000
(41033600)</t>
  </si>
  <si>
    <t>Перший заступник міського голови</t>
  </si>
  <si>
    <t>Т. О. Шаправський</t>
  </si>
  <si>
    <t>Аналіз доходної частини місцевого бюджету міста Буча за І квартал 2019 рік</t>
  </si>
  <si>
    <t>Керуючий справами</t>
  </si>
  <si>
    <t>Д. О. Гапченко</t>
  </si>
  <si>
    <t>Рентна плата за користування надрами для видобування корисних копалин загальнодержавного значення</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</si>
  <si>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</si>
  <si>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</si>
  <si>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</si>
  <si>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 xml:space="preserve">Податки на власність </t>
  </si>
  <si>
    <t>Податок з власників транспортних засобів та інших самохідних машин і механізмів</t>
  </si>
  <si>
    <t>Податок з власників наземних транспортних засобів та інших самохідних машин і механізмів (юридичних осіб)</t>
  </si>
  <si>
    <t xml:space="preserve"> Затвердженний план  
на І квартал  2019 рік 
з урахуванням змін
(Спеціальний фонд - річний план)</t>
  </si>
  <si>
    <t>2019 до 2018 (%)</t>
  </si>
  <si>
    <t>Фактичні надходження
 за І  квартал 2018 року (в умовах діючого законодавства)</t>
  </si>
</sst>
</file>

<file path=xl/styles.xml><?xml version="1.0" encoding="utf-8"?>
<styleSheet xmlns="http://schemas.openxmlformats.org/spreadsheetml/2006/main">
  <numFmts count="2">
    <numFmt numFmtId="164" formatCode="#,##0.00_ ;\-#,##0.00\ "/>
    <numFmt numFmtId="165" formatCode="#,##0.0_ ;\-#,##0.0\ "/>
  </numFmts>
  <fonts count="30">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sz val="10"/>
      <color indexed="10"/>
      <name val="Times New Roman"/>
      <family val="1"/>
      <charset val="204"/>
    </font>
    <font>
      <sz val="24"/>
      <color indexed="10"/>
      <name val="Times New Roman"/>
      <family val="1"/>
      <charset val="204"/>
    </font>
    <font>
      <b/>
      <sz val="19.5"/>
      <name val="Times New Roman"/>
      <family val="1"/>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s>
  <fills count="11">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
      <patternFill patternType="solid">
        <fgColor indexed="50"/>
        <bgColor indexed="64"/>
      </patternFill>
    </fill>
    <fill>
      <patternFill patternType="solid">
        <fgColor indexed="1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2">
    <xf numFmtId="0" fontId="0" fillId="0" borderId="0" xfId="0"/>
    <xf numFmtId="0" fontId="3" fillId="0" borderId="0" xfId="0" applyFont="1" applyAlignment="1"/>
    <xf numFmtId="0" fontId="1" fillId="0" borderId="0" xfId="0" applyFont="1"/>
    <xf numFmtId="0" fontId="5" fillId="0" borderId="0" xfId="0" applyFont="1" applyAlignme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16" fillId="0" borderId="0" xfId="0" applyFont="1"/>
    <xf numFmtId="0" fontId="17" fillId="0" borderId="0" xfId="0" applyFont="1"/>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0" fontId="0" fillId="6" borderId="0" xfId="0" applyFill="1"/>
    <xf numFmtId="0" fontId="6" fillId="6" borderId="0" xfId="0" applyFont="1" applyFill="1"/>
    <xf numFmtId="0" fontId="19" fillId="0" borderId="0" xfId="0" applyFont="1"/>
    <xf numFmtId="0" fontId="2" fillId="0" borderId="3" xfId="0" applyFont="1" applyFill="1" applyBorder="1" applyAlignment="1">
      <alignment horizontal="center" vertical="center" wrapText="1" shrinkToFit="1"/>
    </xf>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4" fontId="22" fillId="0" borderId="1" xfId="0" applyNumberFormat="1" applyFont="1" applyBorder="1" applyAlignment="1">
      <alignment horizontal="right" vertical="center" wrapText="1" shrinkToFit="1"/>
    </xf>
    <xf numFmtId="0" fontId="27" fillId="0" borderId="1" xfId="0" applyFont="1" applyFill="1" applyBorder="1" applyAlignment="1">
      <alignment horizontal="center" vertical="center" wrapText="1" shrinkToFit="1"/>
    </xf>
    <xf numFmtId="0" fontId="27"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3" fillId="0" borderId="0" xfId="0" applyNumberFormat="1" applyFont="1"/>
    <xf numFmtId="4" fontId="23" fillId="0" borderId="1" xfId="0" applyNumberFormat="1" applyFont="1" applyBorder="1"/>
    <xf numFmtId="4" fontId="23" fillId="5" borderId="1" xfId="0" applyNumberFormat="1" applyFont="1" applyFill="1" applyBorder="1" applyAlignment="1">
      <alignment horizontal="right"/>
    </xf>
    <xf numFmtId="4" fontId="23" fillId="0" borderId="1" xfId="0" applyNumberFormat="1" applyFont="1" applyBorder="1" applyAlignment="1">
      <alignment horizontal="right"/>
    </xf>
    <xf numFmtId="4" fontId="21" fillId="0" borderId="0" xfId="0" applyNumberFormat="1" applyFont="1"/>
    <xf numFmtId="0" fontId="10" fillId="9" borderId="1" xfId="0" applyFont="1" applyFill="1" applyBorder="1" applyAlignment="1">
      <alignment horizontal="center" vertical="center" wrapText="1" shrinkToFit="1"/>
    </xf>
    <xf numFmtId="0" fontId="10" fillId="9" borderId="1" xfId="0" applyFont="1" applyFill="1" applyBorder="1" applyAlignment="1">
      <alignment horizontal="left" vertical="top" wrapText="1" shrinkToFit="1"/>
    </xf>
    <xf numFmtId="4" fontId="10" fillId="9" borderId="1" xfId="0" applyNumberFormat="1" applyFont="1" applyFill="1" applyBorder="1" applyAlignment="1">
      <alignment horizontal="right" vertical="center" wrapText="1" shrinkToFit="1"/>
    </xf>
    <xf numFmtId="165" fontId="10" fillId="9" borderId="1" xfId="0" applyNumberFormat="1" applyFont="1" applyFill="1" applyBorder="1" applyAlignment="1">
      <alignment horizontal="right" vertical="center" wrapText="1" shrinkToFit="1"/>
    </xf>
    <xf numFmtId="4" fontId="23" fillId="9" borderId="1" xfId="0" applyNumberFormat="1" applyFont="1" applyFill="1" applyBorder="1" applyAlignment="1">
      <alignment horizontal="right"/>
    </xf>
    <xf numFmtId="0" fontId="21" fillId="9" borderId="0" xfId="0" applyFont="1" applyFill="1"/>
    <xf numFmtId="0" fontId="0" fillId="9" borderId="0" xfId="0" applyFill="1"/>
    <xf numFmtId="4" fontId="21" fillId="9" borderId="0" xfId="0" applyNumberFormat="1" applyFont="1" applyFill="1"/>
    <xf numFmtId="0" fontId="9" fillId="9" borderId="1" xfId="0" applyFont="1" applyFill="1" applyBorder="1" applyAlignment="1">
      <alignment horizontal="center" vertical="center" wrapText="1" shrinkToFit="1"/>
    </xf>
    <xf numFmtId="0" fontId="9" fillId="9" borderId="1" xfId="0" applyFont="1" applyFill="1" applyBorder="1" applyAlignment="1">
      <alignment horizontal="left" vertical="top" wrapText="1" shrinkToFit="1"/>
    </xf>
    <xf numFmtId="4" fontId="9" fillId="9" borderId="1" xfId="0" applyNumberFormat="1" applyFont="1" applyFill="1" applyBorder="1" applyAlignment="1">
      <alignment horizontal="right" vertical="center" wrapText="1" shrinkToFit="1"/>
    </xf>
    <xf numFmtId="165" fontId="9" fillId="9" borderId="1" xfId="0" applyNumberFormat="1" applyFont="1" applyFill="1" applyBorder="1" applyAlignment="1">
      <alignment horizontal="right" vertical="center" wrapText="1" shrinkToFit="1"/>
    </xf>
    <xf numFmtId="0" fontId="9" fillId="9" borderId="1" xfId="0" applyFont="1" applyFill="1" applyBorder="1" applyAlignment="1">
      <alignment horizontal="center" vertical="center" wrapText="1" shrinkToFit="1"/>
    </xf>
    <xf numFmtId="0" fontId="9" fillId="9" borderId="1" xfId="0" applyFont="1" applyFill="1" applyBorder="1" applyAlignment="1">
      <alignment horizontal="left" vertical="top" wrapText="1" shrinkToFit="1"/>
    </xf>
    <xf numFmtId="4" fontId="9" fillId="9" borderId="1" xfId="0" applyNumberFormat="1" applyFont="1" applyFill="1" applyBorder="1" applyAlignment="1">
      <alignment horizontal="right" vertical="center" wrapText="1" shrinkToFit="1"/>
    </xf>
    <xf numFmtId="165" fontId="9" fillId="9" borderId="1" xfId="0" applyNumberFormat="1" applyFont="1" applyFill="1" applyBorder="1" applyAlignment="1">
      <alignment horizontal="right" vertical="center" wrapText="1" shrinkToFit="1"/>
    </xf>
    <xf numFmtId="0" fontId="18" fillId="4" borderId="5" xfId="0" applyFont="1" applyFill="1" applyBorder="1" applyAlignment="1">
      <alignment vertical="center" wrapText="1" shrinkToFit="1"/>
    </xf>
    <xf numFmtId="4" fontId="18" fillId="4" borderId="1" xfId="0" applyNumberFormat="1" applyFont="1" applyFill="1" applyBorder="1" applyAlignment="1">
      <alignment horizontal="right" vertical="center" wrapText="1" shrinkToFit="1"/>
    </xf>
    <xf numFmtId="165" fontId="18" fillId="4" borderId="1" xfId="0" applyNumberFormat="1" applyFont="1" applyFill="1" applyBorder="1" applyAlignment="1">
      <alignment horizontal="right" vertical="center" wrapText="1" shrinkToFit="1"/>
    </xf>
    <xf numFmtId="4" fontId="23" fillId="4" borderId="1" xfId="0" applyNumberFormat="1" applyFont="1" applyFill="1" applyBorder="1" applyAlignment="1">
      <alignment horizontal="right"/>
    </xf>
    <xf numFmtId="0" fontId="21" fillId="4" borderId="0" xfId="0" applyFont="1" applyFill="1"/>
    <xf numFmtId="0" fontId="0" fillId="4" borderId="0" xfId="0" applyFill="1"/>
    <xf numFmtId="0" fontId="10" fillId="10" borderId="1" xfId="0" applyFont="1" applyFill="1" applyBorder="1" applyAlignment="1">
      <alignment horizontal="center" vertical="center" wrapText="1" shrinkToFit="1"/>
    </xf>
    <xf numFmtId="0" fontId="10" fillId="10" borderId="1" xfId="0" applyFont="1" applyFill="1" applyBorder="1" applyAlignment="1">
      <alignment horizontal="left" vertical="top" wrapText="1" shrinkToFit="1"/>
    </xf>
    <xf numFmtId="4" fontId="10" fillId="10" borderId="1" xfId="0" applyNumberFormat="1" applyFont="1" applyFill="1" applyBorder="1" applyAlignment="1">
      <alignment horizontal="right" vertical="center" wrapText="1" shrinkToFit="1"/>
    </xf>
    <xf numFmtId="165" fontId="10" fillId="10" borderId="1" xfId="0" applyNumberFormat="1" applyFont="1" applyFill="1" applyBorder="1" applyAlignment="1">
      <alignment horizontal="right" vertical="center" wrapText="1" shrinkToFit="1"/>
    </xf>
    <xf numFmtId="4" fontId="23" fillId="10" borderId="1" xfId="0" applyNumberFormat="1" applyFont="1" applyFill="1" applyBorder="1" applyAlignment="1">
      <alignment horizontal="right"/>
    </xf>
    <xf numFmtId="0" fontId="21" fillId="10" borderId="0" xfId="0" applyFont="1" applyFill="1"/>
    <xf numFmtId="0" fontId="0" fillId="10" borderId="0" xfId="0" applyFill="1"/>
    <xf numFmtId="0" fontId="10" fillId="10" borderId="1" xfId="0" applyFont="1" applyFill="1" applyBorder="1" applyAlignment="1">
      <alignment horizontal="center" vertical="center" wrapText="1" shrinkToFit="1"/>
    </xf>
    <xf numFmtId="0" fontId="10" fillId="10" borderId="1" xfId="0" applyFont="1" applyFill="1" applyBorder="1" applyAlignment="1">
      <alignment horizontal="left" vertical="top" wrapText="1" shrinkToFit="1"/>
    </xf>
    <xf numFmtId="4" fontId="10" fillId="10" borderId="1" xfId="0" applyNumberFormat="1" applyFont="1" applyFill="1" applyBorder="1" applyAlignment="1">
      <alignment horizontal="right" vertical="center" wrapText="1" shrinkToFit="1"/>
    </xf>
    <xf numFmtId="165" fontId="10" fillId="10" borderId="1" xfId="0" applyNumberFormat="1" applyFont="1" applyFill="1" applyBorder="1" applyAlignment="1">
      <alignment horizontal="right" vertical="center" wrapText="1" shrinkToFit="1"/>
    </xf>
    <xf numFmtId="4" fontId="23" fillId="10" borderId="1" xfId="0" applyNumberFormat="1" applyFont="1" applyFill="1" applyBorder="1" applyAlignment="1">
      <alignment horizontal="right"/>
    </xf>
    <xf numFmtId="0" fontId="21" fillId="10" borderId="0" xfId="0" applyFont="1" applyFill="1"/>
    <xf numFmtId="0" fontId="0" fillId="10" borderId="0" xfId="0" applyFill="1"/>
    <xf numFmtId="0" fontId="9" fillId="10" borderId="1" xfId="0" applyFont="1" applyFill="1" applyBorder="1" applyAlignment="1">
      <alignment horizontal="center" vertical="center" wrapText="1" shrinkToFit="1"/>
    </xf>
    <xf numFmtId="0" fontId="9" fillId="10" borderId="1" xfId="0" applyFont="1" applyFill="1" applyBorder="1" applyAlignment="1">
      <alignment horizontal="left" vertical="top" wrapText="1" shrinkToFit="1"/>
    </xf>
    <xf numFmtId="4" fontId="9" fillId="10" borderId="1" xfId="0" applyNumberFormat="1" applyFont="1" applyFill="1" applyBorder="1" applyAlignment="1">
      <alignment horizontal="right" vertical="center" wrapText="1" shrinkToFit="1"/>
    </xf>
    <xf numFmtId="165" fontId="9" fillId="10" borderId="1" xfId="0" applyNumberFormat="1" applyFont="1" applyFill="1" applyBorder="1" applyAlignment="1">
      <alignment horizontal="right" vertical="center" wrapText="1" shrinkToFit="1"/>
    </xf>
    <xf numFmtId="0" fontId="9" fillId="10" borderId="1" xfId="0" applyNumberFormat="1" applyFont="1" applyFill="1" applyBorder="1" applyAlignment="1">
      <alignment horizontal="left" vertical="top" wrapText="1" shrinkToFit="1"/>
    </xf>
    <xf numFmtId="164" fontId="9" fillId="10" borderId="1" xfId="0" applyNumberFormat="1" applyFont="1" applyFill="1" applyBorder="1" applyAlignment="1">
      <alignment horizontal="right" vertical="center" wrapText="1" shrinkToFit="1"/>
    </xf>
    <xf numFmtId="0" fontId="10" fillId="10" borderId="1" xfId="0" applyNumberFormat="1" applyFont="1" applyFill="1" applyBorder="1" applyAlignment="1">
      <alignment horizontal="left" vertical="top" wrapText="1" shrinkToFit="1"/>
    </xf>
    <xf numFmtId="164" fontId="10" fillId="10" borderId="1" xfId="0" applyNumberFormat="1" applyFont="1" applyFill="1" applyBorder="1" applyAlignment="1">
      <alignment horizontal="right" vertical="center" wrapText="1" shrinkToFit="1"/>
    </xf>
    <xf numFmtId="0" fontId="11" fillId="5" borderId="5" xfId="0" applyFont="1" applyFill="1" applyBorder="1" applyAlignment="1">
      <alignment horizontal="left" vertical="center" wrapText="1" shrinkToFit="1"/>
    </xf>
    <xf numFmtId="0" fontId="10" fillId="5" borderId="6" xfId="0" applyFont="1" applyFill="1" applyBorder="1" applyAlignment="1">
      <alignment horizontal="left" vertical="center" wrapText="1" shrinkToFit="1"/>
    </xf>
    <xf numFmtId="0" fontId="9" fillId="4" borderId="5" xfId="0" applyFont="1" applyFill="1" applyBorder="1" applyAlignment="1">
      <alignment horizontal="left" vertical="center" wrapText="1" shrinkToFit="1"/>
    </xf>
    <xf numFmtId="0" fontId="7" fillId="0" borderId="6" xfId="0" applyFont="1" applyBorder="1" applyAlignment="1">
      <alignment horizontal="left" vertical="center" wrapText="1" shrinkToFit="1"/>
    </xf>
    <xf numFmtId="0" fontId="13" fillId="0" borderId="1" xfId="0" applyFont="1" applyBorder="1" applyAlignment="1">
      <alignment horizontal="center" vertical="center" wrapText="1" shrinkToFit="1"/>
    </xf>
    <xf numFmtId="0" fontId="7" fillId="4" borderId="6"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6" xfId="0" applyFont="1" applyFill="1" applyBorder="1" applyAlignment="1">
      <alignment horizontal="left" vertical="center" wrapText="1" shrinkToFit="1"/>
    </xf>
    <xf numFmtId="0" fontId="2" fillId="0" borderId="0" xfId="0" applyFont="1" applyAlignment="1">
      <alignment horizontal="right"/>
    </xf>
    <xf numFmtId="0" fontId="29" fillId="0" borderId="0" xfId="0" applyFont="1" applyAlignment="1">
      <alignment horizontal="center"/>
    </xf>
    <xf numFmtId="0" fontId="15" fillId="0" borderId="0" xfId="0" applyFont="1" applyBorder="1" applyAlignment="1">
      <alignment horizontal="center" vertical="center" wrapText="1" shrinkToFit="1"/>
    </xf>
  </cellXfs>
  <cellStyles count="1">
    <cellStyle name="Обычный" xfId="0" builtinId="0"/>
  </cellStyles>
  <dxfs count="2">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909"/>
  <sheetViews>
    <sheetView tabSelected="1" view="pageBreakPreview" zoomScale="50" zoomScaleNormal="100" workbookViewId="0">
      <pane xSplit="2" ySplit="6" topLeftCell="F129" activePane="bottomRight" state="frozen"/>
      <selection pane="topRight" activeCell="C1" sqref="C1"/>
      <selection pane="bottomLeft" activeCell="A7" sqref="A7"/>
      <selection pane="bottomRight" activeCell="A125" sqref="A125:IV126"/>
    </sheetView>
  </sheetViews>
  <sheetFormatPr defaultRowHeight="20.399999999999999"/>
  <cols>
    <col min="1" max="1" width="20.77734375" customWidth="1"/>
    <col min="2" max="2" width="140.77734375" customWidth="1"/>
    <col min="3" max="3" width="32.77734375" customWidth="1"/>
    <col min="4" max="4" width="29.77734375" style="4" customWidth="1"/>
    <col min="5" max="5" width="17.44140625" customWidth="1"/>
    <col min="6" max="6" width="28" customWidth="1"/>
    <col min="7" max="7" width="29.77734375" customWidth="1"/>
    <col min="8" max="8" width="18" style="54" customWidth="1"/>
    <col min="9" max="9" width="29.6640625" customWidth="1"/>
    <col min="10" max="10" width="39.44140625" style="82" customWidth="1"/>
    <col min="11" max="11" width="23.33203125" style="57" customWidth="1"/>
    <col min="13" max="13" width="14.109375" customWidth="1"/>
  </cols>
  <sheetData>
    <row r="1" spans="1:11">
      <c r="D1" s="2"/>
      <c r="G1" s="139" t="s">
        <v>90</v>
      </c>
      <c r="H1" s="139"/>
      <c r="I1" s="139"/>
    </row>
    <row r="2" spans="1:11" ht="30">
      <c r="A2" s="140" t="s">
        <v>156</v>
      </c>
      <c r="B2" s="140"/>
      <c r="C2" s="140"/>
      <c r="D2" s="140"/>
      <c r="E2" s="140"/>
      <c r="F2" s="140"/>
      <c r="G2" s="140"/>
      <c r="H2" s="140"/>
      <c r="I2" s="140"/>
    </row>
    <row r="3" spans="1:11">
      <c r="A3" s="1"/>
      <c r="B3" s="1"/>
      <c r="C3" s="1"/>
      <c r="D3" s="3"/>
      <c r="E3" s="1"/>
      <c r="F3" s="1"/>
      <c r="G3" s="1"/>
      <c r="I3" s="57" t="s">
        <v>0</v>
      </c>
    </row>
    <row r="4" spans="1:11" ht="102.75" customHeight="1">
      <c r="A4" s="30" t="s">
        <v>63</v>
      </c>
      <c r="B4" s="30" t="s">
        <v>64</v>
      </c>
      <c r="C4" s="31" t="s">
        <v>166</v>
      </c>
      <c r="D4" s="31" t="s">
        <v>138</v>
      </c>
      <c r="E4" s="32" t="s">
        <v>66</v>
      </c>
      <c r="F4" s="32" t="s">
        <v>65</v>
      </c>
      <c r="G4" s="31" t="s">
        <v>168</v>
      </c>
      <c r="H4" s="55" t="s">
        <v>167</v>
      </c>
      <c r="I4" s="32" t="s">
        <v>67</v>
      </c>
      <c r="J4" s="83" t="s">
        <v>135</v>
      </c>
    </row>
    <row r="5" spans="1:11" ht="34.799999999999997">
      <c r="A5" s="32">
        <v>1</v>
      </c>
      <c r="B5" s="32">
        <v>2</v>
      </c>
      <c r="C5" s="32">
        <v>3</v>
      </c>
      <c r="D5" s="32">
        <v>4</v>
      </c>
      <c r="E5" s="32" t="s">
        <v>133</v>
      </c>
      <c r="F5" s="32" t="s">
        <v>134</v>
      </c>
      <c r="G5" s="32">
        <v>7</v>
      </c>
      <c r="H5" s="32" t="s">
        <v>131</v>
      </c>
      <c r="I5" s="32" t="s">
        <v>132</v>
      </c>
      <c r="J5" s="83"/>
    </row>
    <row r="6" spans="1:11" ht="27.6">
      <c r="A6" s="135" t="s">
        <v>81</v>
      </c>
      <c r="B6" s="135"/>
      <c r="C6" s="135"/>
      <c r="D6" s="135"/>
      <c r="E6" s="135"/>
      <c r="F6" s="135"/>
      <c r="G6" s="135"/>
      <c r="H6" s="135"/>
      <c r="I6" s="135"/>
      <c r="J6" s="84" t="s">
        <v>136</v>
      </c>
    </row>
    <row r="7" spans="1:11" ht="22.8">
      <c r="A7" s="5">
        <v>10000000</v>
      </c>
      <c r="B7" s="33" t="s">
        <v>1</v>
      </c>
      <c r="C7" s="6">
        <f>C8+C18+C27+C33+C65</f>
        <v>53284790</v>
      </c>
      <c r="D7" s="6">
        <f>D8+D18+D27+D33+D65</f>
        <v>60354902.730000004</v>
      </c>
      <c r="E7" s="74">
        <f>IF(C7=0,0,D7/C7*100)</f>
        <v>113.26853822638694</v>
      </c>
      <c r="F7" s="6">
        <f t="shared" ref="F7:F54" si="0">D7-C7</f>
        <v>7070112.7300000042</v>
      </c>
      <c r="G7" s="6">
        <f>G8+G18+G27+G33+G65</f>
        <v>41019226.770000003</v>
      </c>
      <c r="H7" s="74">
        <f t="shared" ref="H7:H67" si="1">IF(G7&lt;0,0,IF(D7&lt;0,0,IF(G7=0,0,(IF(D7=0,0,(D7/G7)*100)))))</f>
        <v>147.1380800725903</v>
      </c>
      <c r="I7" s="6">
        <f t="shared" ref="I7:I54" si="2">D7-G7</f>
        <v>19335675.960000001</v>
      </c>
      <c r="J7" s="84">
        <f t="shared" ref="J7:J39" si="3">ROUND((D7/$D$115)*100,1)</f>
        <v>97.5</v>
      </c>
    </row>
    <row r="8" spans="1:11" ht="22.8">
      <c r="A8" s="7">
        <v>11000000</v>
      </c>
      <c r="B8" s="34" t="s">
        <v>2</v>
      </c>
      <c r="C8" s="8">
        <f>C9+C16</f>
        <v>22937990</v>
      </c>
      <c r="D8" s="8">
        <f>D9+D16</f>
        <v>25543852.830000002</v>
      </c>
      <c r="E8" s="76">
        <f t="shared" ref="E8:E99" si="4">IF(C8=0,0,D8/C8*100)</f>
        <v>111.36046719873886</v>
      </c>
      <c r="F8" s="8">
        <f t="shared" si="0"/>
        <v>2605862.8300000019</v>
      </c>
      <c r="G8" s="8">
        <f>G9+G16</f>
        <v>14741375.620000001</v>
      </c>
      <c r="H8" s="76">
        <f t="shared" si="1"/>
        <v>173.27998070508431</v>
      </c>
      <c r="I8" s="8">
        <f t="shared" si="2"/>
        <v>10802477.210000001</v>
      </c>
      <c r="J8" s="84">
        <f t="shared" si="3"/>
        <v>41.3</v>
      </c>
    </row>
    <row r="9" spans="1:11" s="93" customFormat="1" ht="22.8">
      <c r="A9" s="87">
        <v>11010000</v>
      </c>
      <c r="B9" s="88" t="s">
        <v>3</v>
      </c>
      <c r="C9" s="89">
        <f>SUM(C10:C15)</f>
        <v>22902290</v>
      </c>
      <c r="D9" s="89">
        <f>SUM(D10:D15)</f>
        <v>25486193.830000002</v>
      </c>
      <c r="E9" s="90">
        <f t="shared" si="4"/>
        <v>111.28229460896706</v>
      </c>
      <c r="F9" s="89">
        <f t="shared" si="0"/>
        <v>2583903.8300000019</v>
      </c>
      <c r="G9" s="89">
        <f>SUM(G10:G15)</f>
        <v>14712537.200000001</v>
      </c>
      <c r="H9" s="90">
        <f t="shared" si="1"/>
        <v>173.22772736982441</v>
      </c>
      <c r="I9" s="89">
        <f t="shared" si="2"/>
        <v>10773656.630000001</v>
      </c>
      <c r="J9" s="91">
        <f t="shared" si="3"/>
        <v>41.2</v>
      </c>
      <c r="K9" s="92"/>
    </row>
    <row r="10" spans="1:11" ht="45.6">
      <c r="A10" s="11">
        <v>11010100</v>
      </c>
      <c r="B10" s="36" t="s">
        <v>4</v>
      </c>
      <c r="C10" s="12">
        <v>21478490</v>
      </c>
      <c r="D10" s="12">
        <v>23701355.359999999</v>
      </c>
      <c r="E10" s="75">
        <f t="shared" si="4"/>
        <v>110.34926272750086</v>
      </c>
      <c r="F10" s="13">
        <f t="shared" si="0"/>
        <v>2222865.3599999994</v>
      </c>
      <c r="G10" s="12">
        <v>13533974.9</v>
      </c>
      <c r="H10" s="75">
        <f t="shared" si="1"/>
        <v>175.12486564460821</v>
      </c>
      <c r="I10" s="13">
        <f t="shared" si="2"/>
        <v>10167380.459999999</v>
      </c>
      <c r="J10" s="84">
        <f t="shared" si="3"/>
        <v>38.299999999999997</v>
      </c>
      <c r="K10" s="86"/>
    </row>
    <row r="11" spans="1:11" ht="68.400000000000006">
      <c r="A11" s="11">
        <v>11010200</v>
      </c>
      <c r="B11" s="36" t="s">
        <v>5</v>
      </c>
      <c r="C11" s="12">
        <v>202300</v>
      </c>
      <c r="D11" s="12">
        <v>280074.76</v>
      </c>
      <c r="E11" s="75">
        <f t="shared" si="4"/>
        <v>138.44525951557094</v>
      </c>
      <c r="F11" s="13">
        <f t="shared" si="0"/>
        <v>77774.760000000009</v>
      </c>
      <c r="G11" s="12">
        <v>175359.66</v>
      </c>
      <c r="H11" s="75">
        <f t="shared" si="1"/>
        <v>159.71447481136767</v>
      </c>
      <c r="I11" s="13">
        <f t="shared" si="2"/>
        <v>104715.1</v>
      </c>
      <c r="J11" s="84">
        <f t="shared" si="3"/>
        <v>0.5</v>
      </c>
      <c r="K11" s="86"/>
    </row>
    <row r="12" spans="1:11" ht="45.6">
      <c r="A12" s="11">
        <v>11010400</v>
      </c>
      <c r="B12" s="36" t="s">
        <v>6</v>
      </c>
      <c r="C12" s="12">
        <v>557700</v>
      </c>
      <c r="D12" s="12">
        <v>373559.6</v>
      </c>
      <c r="E12" s="75">
        <f t="shared" si="4"/>
        <v>66.982176797561408</v>
      </c>
      <c r="F12" s="13">
        <f t="shared" si="0"/>
        <v>-184140.40000000002</v>
      </c>
      <c r="G12" s="12">
        <v>416295.9</v>
      </c>
      <c r="H12" s="75">
        <f t="shared" si="1"/>
        <v>89.73415303873999</v>
      </c>
      <c r="I12" s="13">
        <f t="shared" si="2"/>
        <v>-42736.300000000047</v>
      </c>
      <c r="J12" s="84">
        <f t="shared" si="3"/>
        <v>0.6</v>
      </c>
      <c r="K12" s="86"/>
    </row>
    <row r="13" spans="1:11" ht="45.6">
      <c r="A13" s="11">
        <v>11010500</v>
      </c>
      <c r="B13" s="36" t="s">
        <v>7</v>
      </c>
      <c r="C13" s="12">
        <v>663800</v>
      </c>
      <c r="D13" s="12">
        <v>1131204.1100000001</v>
      </c>
      <c r="E13" s="75">
        <f t="shared" si="4"/>
        <v>170.41339409460682</v>
      </c>
      <c r="F13" s="13">
        <f t="shared" si="0"/>
        <v>467404.1100000001</v>
      </c>
      <c r="G13" s="12">
        <v>586906.74</v>
      </c>
      <c r="H13" s="75">
        <f t="shared" si="1"/>
        <v>192.74001010790914</v>
      </c>
      <c r="I13" s="13">
        <f t="shared" si="2"/>
        <v>544297.37000000011</v>
      </c>
      <c r="J13" s="84">
        <f t="shared" si="3"/>
        <v>1.8</v>
      </c>
      <c r="K13" s="86"/>
    </row>
    <row r="14" spans="1:11" ht="45.6" hidden="1">
      <c r="A14" s="11">
        <v>11010600</v>
      </c>
      <c r="B14" s="36" t="s">
        <v>114</v>
      </c>
      <c r="C14" s="12"/>
      <c r="D14" s="12"/>
      <c r="E14" s="75">
        <f>IF(C14=0,0,D14/C14*100)</f>
        <v>0</v>
      </c>
      <c r="F14" s="13">
        <f>D14-C14</f>
        <v>0</v>
      </c>
      <c r="G14" s="12"/>
      <c r="H14" s="75">
        <f t="shared" si="1"/>
        <v>0</v>
      </c>
      <c r="I14" s="13">
        <f>D14-G14</f>
        <v>0</v>
      </c>
      <c r="J14" s="84">
        <f t="shared" si="3"/>
        <v>0</v>
      </c>
      <c r="K14" s="86"/>
    </row>
    <row r="15" spans="1:11" ht="68.400000000000006">
      <c r="A15" s="11">
        <v>11010900</v>
      </c>
      <c r="B15" s="36" t="s">
        <v>8</v>
      </c>
      <c r="C15" s="12">
        <v>0</v>
      </c>
      <c r="D15" s="12">
        <v>0</v>
      </c>
      <c r="E15" s="75">
        <f t="shared" si="4"/>
        <v>0</v>
      </c>
      <c r="F15" s="13">
        <f t="shared" si="0"/>
        <v>0</v>
      </c>
      <c r="G15" s="12">
        <v>0</v>
      </c>
      <c r="H15" s="75">
        <f t="shared" si="1"/>
        <v>0</v>
      </c>
      <c r="I15" s="13">
        <f t="shared" si="2"/>
        <v>0</v>
      </c>
      <c r="J15" s="84">
        <f t="shared" si="3"/>
        <v>0</v>
      </c>
      <c r="K15" s="86"/>
    </row>
    <row r="16" spans="1:11" s="93" customFormat="1" ht="22.8">
      <c r="A16" s="87">
        <v>11020000</v>
      </c>
      <c r="B16" s="88" t="s">
        <v>9</v>
      </c>
      <c r="C16" s="89">
        <f>SUM(C17:C17)</f>
        <v>35700</v>
      </c>
      <c r="D16" s="89">
        <f>SUM(D17:D17)</f>
        <v>57659</v>
      </c>
      <c r="E16" s="90">
        <f t="shared" si="4"/>
        <v>161.50980392156862</v>
      </c>
      <c r="F16" s="89">
        <f t="shared" si="0"/>
        <v>21959</v>
      </c>
      <c r="G16" s="89">
        <f>SUM(G17:G17)</f>
        <v>28838.42</v>
      </c>
      <c r="H16" s="90">
        <f t="shared" si="1"/>
        <v>199.93813808107382</v>
      </c>
      <c r="I16" s="89">
        <f t="shared" si="2"/>
        <v>28820.58</v>
      </c>
      <c r="J16" s="91">
        <f t="shared" si="3"/>
        <v>0.1</v>
      </c>
      <c r="K16" s="94"/>
    </row>
    <row r="17" spans="1:11" ht="26.25" customHeight="1">
      <c r="A17" s="11">
        <v>11020200</v>
      </c>
      <c r="B17" s="36" t="s">
        <v>10</v>
      </c>
      <c r="C17" s="12">
        <v>35700</v>
      </c>
      <c r="D17" s="12">
        <v>57659</v>
      </c>
      <c r="E17" s="75">
        <f t="shared" si="4"/>
        <v>161.50980392156862</v>
      </c>
      <c r="F17" s="13">
        <f t="shared" si="0"/>
        <v>21959</v>
      </c>
      <c r="G17" s="12">
        <v>28838.42</v>
      </c>
      <c r="H17" s="75">
        <f t="shared" si="1"/>
        <v>199.93813808107382</v>
      </c>
      <c r="I17" s="13">
        <f t="shared" si="2"/>
        <v>28820.58</v>
      </c>
      <c r="J17" s="84">
        <f t="shared" si="3"/>
        <v>0.1</v>
      </c>
    </row>
    <row r="18" spans="1:11" s="93" customFormat="1" ht="22.8">
      <c r="A18" s="95">
        <v>13000000</v>
      </c>
      <c r="B18" s="96" t="s">
        <v>103</v>
      </c>
      <c r="C18" s="97">
        <f>C19+C21+C24</f>
        <v>200000</v>
      </c>
      <c r="D18" s="97">
        <f>D19+D21+D24</f>
        <v>367900.7</v>
      </c>
      <c r="E18" s="98">
        <f t="shared" ref="E18:E26" si="5">IF(C18=0,0,D18/C18*100)</f>
        <v>183.95034999999999</v>
      </c>
      <c r="F18" s="97">
        <f t="shared" ref="F18:F26" si="6">D18-C18</f>
        <v>167900.7</v>
      </c>
      <c r="G18" s="97">
        <f>G19+G21+G24</f>
        <v>0</v>
      </c>
      <c r="H18" s="98">
        <f t="shared" si="1"/>
        <v>0</v>
      </c>
      <c r="I18" s="97">
        <f t="shared" ref="I18:I26" si="7">D18-G18</f>
        <v>367900.7</v>
      </c>
      <c r="J18" s="91">
        <f t="shared" si="3"/>
        <v>0.6</v>
      </c>
      <c r="K18" s="92"/>
    </row>
    <row r="19" spans="1:11" ht="22.8">
      <c r="A19" s="9">
        <v>13010000</v>
      </c>
      <c r="B19" s="35" t="s">
        <v>104</v>
      </c>
      <c r="C19" s="10">
        <f>C20</f>
        <v>199700</v>
      </c>
      <c r="D19" s="10">
        <f>D20</f>
        <v>333779</v>
      </c>
      <c r="E19" s="77">
        <f t="shared" si="5"/>
        <v>167.14021031547321</v>
      </c>
      <c r="F19" s="10">
        <f t="shared" si="6"/>
        <v>134079</v>
      </c>
      <c r="G19" s="10">
        <f>G20</f>
        <v>0</v>
      </c>
      <c r="H19" s="77">
        <f t="shared" si="1"/>
        <v>0</v>
      </c>
      <c r="I19" s="10">
        <f t="shared" si="7"/>
        <v>333779</v>
      </c>
      <c r="J19" s="84">
        <f t="shared" si="3"/>
        <v>0.5</v>
      </c>
    </row>
    <row r="20" spans="1:11" ht="68.400000000000006">
      <c r="A20" s="19">
        <v>13010200</v>
      </c>
      <c r="B20" s="58" t="s">
        <v>105</v>
      </c>
      <c r="C20" s="12">
        <v>199700</v>
      </c>
      <c r="D20" s="12">
        <v>333779</v>
      </c>
      <c r="E20" s="75">
        <f t="shared" si="5"/>
        <v>167.14021031547321</v>
      </c>
      <c r="F20" s="13">
        <f t="shared" si="6"/>
        <v>134079</v>
      </c>
      <c r="G20" s="12">
        <v>0</v>
      </c>
      <c r="H20" s="75">
        <f t="shared" si="1"/>
        <v>0</v>
      </c>
      <c r="I20" s="13">
        <f t="shared" si="7"/>
        <v>333779</v>
      </c>
      <c r="J20" s="84">
        <f t="shared" si="3"/>
        <v>0.5</v>
      </c>
    </row>
    <row r="21" spans="1:11" ht="22.8">
      <c r="A21" s="9">
        <v>13020000</v>
      </c>
      <c r="B21" s="35" t="s">
        <v>106</v>
      </c>
      <c r="C21" s="10">
        <f>SUM(C22:C23)</f>
        <v>300</v>
      </c>
      <c r="D21" s="10">
        <f>SUM(D22:D23)</f>
        <v>1944.81</v>
      </c>
      <c r="E21" s="77">
        <f t="shared" si="5"/>
        <v>648.27</v>
      </c>
      <c r="F21" s="10">
        <f t="shared" si="6"/>
        <v>1644.81</v>
      </c>
      <c r="G21" s="10">
        <f>SUM(G22:G23)</f>
        <v>0</v>
      </c>
      <c r="H21" s="77">
        <f t="shared" si="1"/>
        <v>0</v>
      </c>
      <c r="I21" s="10">
        <f t="shared" si="7"/>
        <v>1944.81</v>
      </c>
      <c r="J21" s="84">
        <f t="shared" si="3"/>
        <v>0</v>
      </c>
    </row>
    <row r="22" spans="1:11" ht="23.25" customHeight="1">
      <c r="A22" s="19">
        <v>13020200</v>
      </c>
      <c r="B22" s="58" t="s">
        <v>107</v>
      </c>
      <c r="C22" s="12">
        <v>300</v>
      </c>
      <c r="D22" s="12">
        <v>377.72</v>
      </c>
      <c r="E22" s="75">
        <f t="shared" si="5"/>
        <v>125.90666666666668</v>
      </c>
      <c r="F22" s="13">
        <f t="shared" si="6"/>
        <v>77.720000000000027</v>
      </c>
      <c r="G22" s="12">
        <v>0</v>
      </c>
      <c r="H22" s="75">
        <f t="shared" si="1"/>
        <v>0</v>
      </c>
      <c r="I22" s="13">
        <f t="shared" si="7"/>
        <v>377.72</v>
      </c>
      <c r="J22" s="84">
        <f t="shared" si="3"/>
        <v>0</v>
      </c>
    </row>
    <row r="23" spans="1:11" ht="45.6">
      <c r="A23" s="19">
        <v>13020400</v>
      </c>
      <c r="B23" s="58" t="s">
        <v>108</v>
      </c>
      <c r="C23" s="12">
        <v>0</v>
      </c>
      <c r="D23" s="12">
        <v>1567.09</v>
      </c>
      <c r="E23" s="75">
        <f t="shared" si="5"/>
        <v>0</v>
      </c>
      <c r="F23" s="13">
        <f t="shared" si="6"/>
        <v>1567.09</v>
      </c>
      <c r="G23" s="12">
        <v>0</v>
      </c>
      <c r="H23" s="75">
        <f t="shared" si="1"/>
        <v>0</v>
      </c>
      <c r="I23" s="13">
        <f t="shared" si="7"/>
        <v>1567.09</v>
      </c>
      <c r="J23" s="84">
        <f t="shared" si="3"/>
        <v>0</v>
      </c>
      <c r="K23" s="86"/>
    </row>
    <row r="24" spans="1:11" ht="22.8">
      <c r="A24" s="9">
        <v>13030000</v>
      </c>
      <c r="B24" s="35" t="s">
        <v>109</v>
      </c>
      <c r="C24" s="10">
        <f>SUM(C25:C26)</f>
        <v>0</v>
      </c>
      <c r="D24" s="10">
        <f>SUM(D25:D26)</f>
        <v>32176.89</v>
      </c>
      <c r="E24" s="77">
        <f t="shared" si="5"/>
        <v>0</v>
      </c>
      <c r="F24" s="10">
        <f t="shared" si="6"/>
        <v>32176.89</v>
      </c>
      <c r="G24" s="10">
        <f>SUM(G25:G26)</f>
        <v>0</v>
      </c>
      <c r="H24" s="77">
        <f t="shared" si="1"/>
        <v>0</v>
      </c>
      <c r="I24" s="10">
        <f t="shared" si="7"/>
        <v>32176.89</v>
      </c>
      <c r="J24" s="84">
        <f t="shared" si="3"/>
        <v>0.1</v>
      </c>
    </row>
    <row r="25" spans="1:11" ht="45.6">
      <c r="A25" s="19">
        <v>13030100</v>
      </c>
      <c r="B25" s="58" t="s">
        <v>159</v>
      </c>
      <c r="C25" s="12">
        <v>0</v>
      </c>
      <c r="D25" s="12">
        <v>3745.64</v>
      </c>
      <c r="E25" s="75">
        <f>IF(C25=0,0,D25/C25*100)</f>
        <v>0</v>
      </c>
      <c r="F25" s="13">
        <f>D25-C25</f>
        <v>3745.64</v>
      </c>
      <c r="G25" s="12">
        <v>0</v>
      </c>
      <c r="H25" s="75">
        <f>IF(G25&lt;0,0,IF(D25&lt;0,0,IF(G25=0,0,(IF(D25=0,0,(D25/G25)*100)))))</f>
        <v>0</v>
      </c>
      <c r="I25" s="13">
        <f>D25-G25</f>
        <v>3745.64</v>
      </c>
      <c r="J25" s="84"/>
    </row>
    <row r="26" spans="1:11" ht="22.8">
      <c r="A26" s="19">
        <v>13030200</v>
      </c>
      <c r="B26" s="58" t="s">
        <v>110</v>
      </c>
      <c r="C26" s="12">
        <v>0</v>
      </c>
      <c r="D26" s="12">
        <v>28431.25</v>
      </c>
      <c r="E26" s="75">
        <f t="shared" si="5"/>
        <v>0</v>
      </c>
      <c r="F26" s="13">
        <f t="shared" si="6"/>
        <v>28431.25</v>
      </c>
      <c r="G26" s="12">
        <v>0</v>
      </c>
      <c r="H26" s="75">
        <f t="shared" si="1"/>
        <v>0</v>
      </c>
      <c r="I26" s="13">
        <f t="shared" si="7"/>
        <v>28431.25</v>
      </c>
      <c r="J26" s="84">
        <f t="shared" si="3"/>
        <v>0</v>
      </c>
    </row>
    <row r="27" spans="1:11" s="93" customFormat="1" ht="22.8">
      <c r="A27" s="99">
        <v>14000000</v>
      </c>
      <c r="B27" s="100" t="s">
        <v>11</v>
      </c>
      <c r="C27" s="101">
        <f>C28+C30+C32</f>
        <v>5855200</v>
      </c>
      <c r="D27" s="101">
        <f>D28+D30+D32</f>
        <v>3357046.09</v>
      </c>
      <c r="E27" s="102">
        <f t="shared" si="4"/>
        <v>57.334439301817184</v>
      </c>
      <c r="F27" s="101">
        <f t="shared" si="0"/>
        <v>-2498153.91</v>
      </c>
      <c r="G27" s="101">
        <f>G28+G30+G32</f>
        <v>5374959.1200000001</v>
      </c>
      <c r="H27" s="102">
        <f t="shared" si="1"/>
        <v>62.457146464771618</v>
      </c>
      <c r="I27" s="101">
        <f t="shared" si="2"/>
        <v>-2017913.0300000003</v>
      </c>
      <c r="J27" s="91">
        <f t="shared" si="3"/>
        <v>5.4</v>
      </c>
      <c r="K27" s="92"/>
    </row>
    <row r="28" spans="1:11" ht="22.8">
      <c r="A28" s="9">
        <v>14020000</v>
      </c>
      <c r="B28" s="35" t="s">
        <v>124</v>
      </c>
      <c r="C28" s="10">
        <f>C29</f>
        <v>592500</v>
      </c>
      <c r="D28" s="10">
        <f>D29</f>
        <v>0</v>
      </c>
      <c r="E28" s="77">
        <f t="shared" si="4"/>
        <v>0</v>
      </c>
      <c r="F28" s="10">
        <f t="shared" si="0"/>
        <v>-592500</v>
      </c>
      <c r="G28" s="10">
        <f>G29</f>
        <v>584163.02</v>
      </c>
      <c r="H28" s="77">
        <f t="shared" si="1"/>
        <v>0</v>
      </c>
      <c r="I28" s="10">
        <f t="shared" si="2"/>
        <v>-584163.02</v>
      </c>
      <c r="J28" s="84">
        <f t="shared" si="3"/>
        <v>0</v>
      </c>
    </row>
    <row r="29" spans="1:11" ht="22.8">
      <c r="A29" s="19">
        <v>14021900</v>
      </c>
      <c r="B29" s="58" t="s">
        <v>125</v>
      </c>
      <c r="C29" s="25">
        <v>592500</v>
      </c>
      <c r="D29" s="25">
        <v>0</v>
      </c>
      <c r="E29" s="75">
        <f t="shared" si="4"/>
        <v>0</v>
      </c>
      <c r="F29" s="13">
        <f t="shared" si="0"/>
        <v>-592500</v>
      </c>
      <c r="G29" s="25">
        <v>584163.02</v>
      </c>
      <c r="H29" s="75">
        <f t="shared" si="1"/>
        <v>0</v>
      </c>
      <c r="I29" s="13">
        <f t="shared" si="2"/>
        <v>-584163.02</v>
      </c>
      <c r="J29" s="84">
        <f t="shared" si="3"/>
        <v>0</v>
      </c>
    </row>
    <row r="30" spans="1:11" ht="22.8">
      <c r="A30" s="9">
        <v>14030000</v>
      </c>
      <c r="B30" s="35" t="s">
        <v>126</v>
      </c>
      <c r="C30" s="10">
        <f>C31</f>
        <v>2067800</v>
      </c>
      <c r="D30" s="10">
        <f>D31</f>
        <v>0</v>
      </c>
      <c r="E30" s="77">
        <f t="shared" si="4"/>
        <v>0</v>
      </c>
      <c r="F30" s="10">
        <f t="shared" si="0"/>
        <v>-2067800</v>
      </c>
      <c r="G30" s="10">
        <f>G31</f>
        <v>1904773.94</v>
      </c>
      <c r="H30" s="77">
        <f t="shared" si="1"/>
        <v>0</v>
      </c>
      <c r="I30" s="10">
        <f t="shared" si="2"/>
        <v>-1904773.94</v>
      </c>
      <c r="J30" s="84">
        <f t="shared" si="3"/>
        <v>0</v>
      </c>
    </row>
    <row r="31" spans="1:11" ht="22.8">
      <c r="A31" s="19">
        <v>14031900</v>
      </c>
      <c r="B31" s="58" t="s">
        <v>125</v>
      </c>
      <c r="C31" s="25">
        <v>2067800</v>
      </c>
      <c r="D31" s="25">
        <v>0</v>
      </c>
      <c r="E31" s="75">
        <f t="shared" si="4"/>
        <v>0</v>
      </c>
      <c r="F31" s="13">
        <f t="shared" si="0"/>
        <v>-2067800</v>
      </c>
      <c r="G31" s="25">
        <v>1904773.94</v>
      </c>
      <c r="H31" s="75">
        <f t="shared" si="1"/>
        <v>0</v>
      </c>
      <c r="I31" s="13">
        <f t="shared" si="2"/>
        <v>-1904773.94</v>
      </c>
      <c r="J31" s="84">
        <f t="shared" si="3"/>
        <v>0</v>
      </c>
    </row>
    <row r="32" spans="1:11" ht="45.6">
      <c r="A32" s="9">
        <v>14040000</v>
      </c>
      <c r="B32" s="35" t="s">
        <v>12</v>
      </c>
      <c r="C32" s="10">
        <v>3194900</v>
      </c>
      <c r="D32" s="10">
        <v>3357046.09</v>
      </c>
      <c r="E32" s="77">
        <f t="shared" si="4"/>
        <v>105.0751538389308</v>
      </c>
      <c r="F32" s="10">
        <f t="shared" si="0"/>
        <v>162146.08999999985</v>
      </c>
      <c r="G32" s="10">
        <v>2886022.16</v>
      </c>
      <c r="H32" s="77">
        <f t="shared" si="1"/>
        <v>116.32087017654777</v>
      </c>
      <c r="I32" s="10">
        <f t="shared" si="2"/>
        <v>471023.9299999997</v>
      </c>
      <c r="J32" s="84">
        <f t="shared" si="3"/>
        <v>5.4</v>
      </c>
    </row>
    <row r="33" spans="1:11" s="93" customFormat="1" ht="22.8">
      <c r="A33" s="95">
        <v>18000000</v>
      </c>
      <c r="B33" s="96" t="s">
        <v>13</v>
      </c>
      <c r="C33" s="97">
        <f>C34+C48+C51+C59</f>
        <v>24291600</v>
      </c>
      <c r="D33" s="97">
        <f>D34+D48+D51+D59</f>
        <v>31086103.109999999</v>
      </c>
      <c r="E33" s="98">
        <f t="shared" si="4"/>
        <v>127.97058699303463</v>
      </c>
      <c r="F33" s="97">
        <f t="shared" si="0"/>
        <v>6794503.1099999994</v>
      </c>
      <c r="G33" s="97">
        <f>G34+G48+G51+G59</f>
        <v>20902892.030000001</v>
      </c>
      <c r="H33" s="98">
        <f t="shared" si="1"/>
        <v>148.7167568266868</v>
      </c>
      <c r="I33" s="97">
        <f t="shared" si="2"/>
        <v>10183211.079999998</v>
      </c>
      <c r="J33" s="91">
        <f t="shared" si="3"/>
        <v>50.2</v>
      </c>
      <c r="K33" s="92"/>
    </row>
    <row r="34" spans="1:11" ht="22.8">
      <c r="A34" s="9">
        <v>18010000</v>
      </c>
      <c r="B34" s="35" t="s">
        <v>14</v>
      </c>
      <c r="C34" s="10">
        <f>C35+C40+C45</f>
        <v>11716400</v>
      </c>
      <c r="D34" s="10">
        <f>D35+D40+D45</f>
        <v>16043860.289999999</v>
      </c>
      <c r="E34" s="77">
        <f t="shared" si="4"/>
        <v>136.93506785360688</v>
      </c>
      <c r="F34" s="10">
        <f t="shared" si="0"/>
        <v>4327460.2899999991</v>
      </c>
      <c r="G34" s="10">
        <f>G35+G40+G45</f>
        <v>10923137.810000001</v>
      </c>
      <c r="H34" s="77">
        <f t="shared" si="1"/>
        <v>146.8795923760299</v>
      </c>
      <c r="I34" s="10">
        <f t="shared" si="2"/>
        <v>5120722.4799999986</v>
      </c>
      <c r="J34" s="84">
        <f t="shared" si="3"/>
        <v>25.9</v>
      </c>
    </row>
    <row r="35" spans="1:11" s="108" customFormat="1" ht="24.6">
      <c r="A35" s="103"/>
      <c r="B35" s="103" t="s">
        <v>102</v>
      </c>
      <c r="C35" s="104">
        <f>SUM(C36:C39)</f>
        <v>1199400</v>
      </c>
      <c r="D35" s="104">
        <f>SUM(D36:D39)</f>
        <v>1408321.3499999999</v>
      </c>
      <c r="E35" s="105">
        <f t="shared" si="4"/>
        <v>117.41882191095547</v>
      </c>
      <c r="F35" s="104">
        <f t="shared" si="0"/>
        <v>208921.34999999986</v>
      </c>
      <c r="G35" s="104">
        <f>SUM(G36:G39)</f>
        <v>1056701.94</v>
      </c>
      <c r="H35" s="105">
        <f t="shared" si="1"/>
        <v>133.27517407605023</v>
      </c>
      <c r="I35" s="104">
        <f t="shared" si="2"/>
        <v>351619.40999999992</v>
      </c>
      <c r="J35" s="106">
        <f t="shared" si="3"/>
        <v>2.2999999999999998</v>
      </c>
      <c r="K35" s="107"/>
    </row>
    <row r="36" spans="1:11" ht="49.5" customHeight="1">
      <c r="A36" s="11">
        <v>18010100</v>
      </c>
      <c r="B36" s="36" t="s">
        <v>15</v>
      </c>
      <c r="C36" s="12">
        <v>42200</v>
      </c>
      <c r="D36" s="12">
        <v>54074.77</v>
      </c>
      <c r="E36" s="75">
        <f t="shared" si="4"/>
        <v>128.13926540284359</v>
      </c>
      <c r="F36" s="13">
        <f t="shared" si="0"/>
        <v>11874.769999999997</v>
      </c>
      <c r="G36" s="12">
        <v>31190.240000000002</v>
      </c>
      <c r="H36" s="75">
        <f t="shared" si="1"/>
        <v>173.37080445677879</v>
      </c>
      <c r="I36" s="13">
        <f t="shared" si="2"/>
        <v>22884.529999999995</v>
      </c>
      <c r="J36" s="84">
        <f t="shared" si="3"/>
        <v>0.1</v>
      </c>
    </row>
    <row r="37" spans="1:11" ht="49.5" customHeight="1">
      <c r="A37" s="11">
        <v>18010200</v>
      </c>
      <c r="B37" s="36" t="s">
        <v>16</v>
      </c>
      <c r="C37" s="12">
        <v>228700</v>
      </c>
      <c r="D37" s="12">
        <v>231550.09</v>
      </c>
      <c r="E37" s="75">
        <f t="shared" si="4"/>
        <v>101.24621337997377</v>
      </c>
      <c r="F37" s="13">
        <f t="shared" si="0"/>
        <v>2850.0899999999965</v>
      </c>
      <c r="G37" s="12">
        <v>215006.33</v>
      </c>
      <c r="H37" s="75">
        <f t="shared" si="1"/>
        <v>107.69454555128679</v>
      </c>
      <c r="I37" s="13">
        <f t="shared" si="2"/>
        <v>16543.760000000009</v>
      </c>
      <c r="J37" s="84">
        <f t="shared" si="3"/>
        <v>0.4</v>
      </c>
    </row>
    <row r="38" spans="1:11" ht="49.5" customHeight="1">
      <c r="A38" s="11">
        <v>18010300</v>
      </c>
      <c r="B38" s="36" t="s">
        <v>17</v>
      </c>
      <c r="C38" s="12">
        <v>23900</v>
      </c>
      <c r="D38" s="12">
        <v>74334.92</v>
      </c>
      <c r="E38" s="75">
        <f t="shared" si="4"/>
        <v>311.02476987447699</v>
      </c>
      <c r="F38" s="13">
        <f t="shared" si="0"/>
        <v>50434.92</v>
      </c>
      <c r="G38" s="12">
        <v>36835.089999999997</v>
      </c>
      <c r="H38" s="75">
        <f t="shared" si="1"/>
        <v>201.80463791455375</v>
      </c>
      <c r="I38" s="13">
        <f t="shared" si="2"/>
        <v>37499.83</v>
      </c>
      <c r="J38" s="84">
        <f t="shared" si="3"/>
        <v>0.1</v>
      </c>
    </row>
    <row r="39" spans="1:11" ht="49.5" customHeight="1">
      <c r="A39" s="44">
        <v>18010400</v>
      </c>
      <c r="B39" s="45" t="s">
        <v>18</v>
      </c>
      <c r="C39" s="46">
        <v>904600</v>
      </c>
      <c r="D39" s="46">
        <v>1048361.57</v>
      </c>
      <c r="E39" s="80">
        <f t="shared" si="4"/>
        <v>115.892280565996</v>
      </c>
      <c r="F39" s="47">
        <f t="shared" si="0"/>
        <v>143761.56999999995</v>
      </c>
      <c r="G39" s="46">
        <v>773670.28</v>
      </c>
      <c r="H39" s="80">
        <f t="shared" si="1"/>
        <v>135.50495567698425</v>
      </c>
      <c r="I39" s="47">
        <f t="shared" si="2"/>
        <v>274691.28999999992</v>
      </c>
      <c r="J39" s="84">
        <f t="shared" si="3"/>
        <v>1.7</v>
      </c>
    </row>
    <row r="40" spans="1:11" s="108" customFormat="1" ht="24.6">
      <c r="A40" s="103"/>
      <c r="B40" s="103" t="s">
        <v>100</v>
      </c>
      <c r="C40" s="104">
        <f>SUM(C41:C44)</f>
        <v>10396000</v>
      </c>
      <c r="D40" s="104">
        <f>SUM(D41:D44)</f>
        <v>14524832.18</v>
      </c>
      <c r="E40" s="105">
        <f>IF(C40=0,0,D40/C40*100)</f>
        <v>139.71558464794151</v>
      </c>
      <c r="F40" s="104">
        <f>D40-C40</f>
        <v>4128832.1799999997</v>
      </c>
      <c r="G40" s="104">
        <f>SUM(G41:G44)</f>
        <v>9731584.8900000006</v>
      </c>
      <c r="H40" s="105">
        <f t="shared" si="1"/>
        <v>149.25453915451584</v>
      </c>
      <c r="I40" s="104">
        <f>D40-G40</f>
        <v>4793247.2899999991</v>
      </c>
      <c r="J40" s="106">
        <f t="shared" ref="J40:J68" si="8">ROUND((D40/$D$115)*100,1)</f>
        <v>23.5</v>
      </c>
      <c r="K40" s="107"/>
    </row>
    <row r="41" spans="1:11" ht="22.8">
      <c r="A41" s="11">
        <v>18010500</v>
      </c>
      <c r="B41" s="36" t="s">
        <v>19</v>
      </c>
      <c r="C41" s="12">
        <v>6246300</v>
      </c>
      <c r="D41" s="12">
        <v>7439491.1200000001</v>
      </c>
      <c r="E41" s="75">
        <f t="shared" si="4"/>
        <v>119.10236652098042</v>
      </c>
      <c r="F41" s="13">
        <f t="shared" si="0"/>
        <v>1193191.1200000001</v>
      </c>
      <c r="G41" s="12">
        <v>5894074.4699999997</v>
      </c>
      <c r="H41" s="75">
        <f t="shared" si="1"/>
        <v>126.21983583454792</v>
      </c>
      <c r="I41" s="13">
        <f t="shared" si="2"/>
        <v>1545416.6500000004</v>
      </c>
      <c r="J41" s="84">
        <f t="shared" si="8"/>
        <v>12</v>
      </c>
    </row>
    <row r="42" spans="1:11" ht="22.8">
      <c r="A42" s="11">
        <v>18010600</v>
      </c>
      <c r="B42" s="36" t="s">
        <v>20</v>
      </c>
      <c r="C42" s="12">
        <v>3364700</v>
      </c>
      <c r="D42" s="12">
        <v>6110236.9000000004</v>
      </c>
      <c r="E42" s="75">
        <f t="shared" si="4"/>
        <v>181.59826730466312</v>
      </c>
      <c r="F42" s="13">
        <f t="shared" si="0"/>
        <v>2745536.9000000004</v>
      </c>
      <c r="G42" s="12">
        <v>3200826.85</v>
      </c>
      <c r="H42" s="75">
        <f t="shared" si="1"/>
        <v>190.89557749742073</v>
      </c>
      <c r="I42" s="13">
        <f t="shared" si="2"/>
        <v>2909410.0500000003</v>
      </c>
      <c r="J42" s="84">
        <f t="shared" si="8"/>
        <v>9.9</v>
      </c>
    </row>
    <row r="43" spans="1:11" ht="22.8">
      <c r="A43" s="11">
        <v>18010700</v>
      </c>
      <c r="B43" s="36" t="s">
        <v>21</v>
      </c>
      <c r="C43" s="12">
        <v>245800</v>
      </c>
      <c r="D43" s="12">
        <v>608284.56999999995</v>
      </c>
      <c r="E43" s="75">
        <f t="shared" si="4"/>
        <v>247.47134662327093</v>
      </c>
      <c r="F43" s="13">
        <f t="shared" si="0"/>
        <v>362484.56999999995</v>
      </c>
      <c r="G43" s="12">
        <v>179709.46</v>
      </c>
      <c r="H43" s="75">
        <f t="shared" si="1"/>
        <v>338.48222013465511</v>
      </c>
      <c r="I43" s="13">
        <f t="shared" si="2"/>
        <v>428575.11</v>
      </c>
      <c r="J43" s="84">
        <f t="shared" si="8"/>
        <v>1</v>
      </c>
    </row>
    <row r="44" spans="1:11" ht="22.8">
      <c r="A44" s="11">
        <v>18010900</v>
      </c>
      <c r="B44" s="36" t="s">
        <v>22</v>
      </c>
      <c r="C44" s="12">
        <v>539200</v>
      </c>
      <c r="D44" s="12">
        <v>366819.59</v>
      </c>
      <c r="E44" s="75">
        <f t="shared" si="4"/>
        <v>68.030339391691399</v>
      </c>
      <c r="F44" s="13">
        <f t="shared" si="0"/>
        <v>-172380.40999999997</v>
      </c>
      <c r="G44" s="12">
        <v>456974.11</v>
      </c>
      <c r="H44" s="75">
        <f t="shared" si="1"/>
        <v>80.271416251568397</v>
      </c>
      <c r="I44" s="13">
        <f t="shared" si="2"/>
        <v>-90154.51999999996</v>
      </c>
      <c r="J44" s="84">
        <f t="shared" si="8"/>
        <v>0.6</v>
      </c>
    </row>
    <row r="45" spans="1:11" s="108" customFormat="1" ht="24.6">
      <c r="A45" s="103"/>
      <c r="B45" s="103" t="s">
        <v>101</v>
      </c>
      <c r="C45" s="104">
        <f>SUM(C46:C47)</f>
        <v>121000</v>
      </c>
      <c r="D45" s="104">
        <f>SUM(D46:D47)</f>
        <v>110706.76</v>
      </c>
      <c r="E45" s="105">
        <f t="shared" si="4"/>
        <v>91.493190082644631</v>
      </c>
      <c r="F45" s="104">
        <f t="shared" si="0"/>
        <v>-10293.240000000005</v>
      </c>
      <c r="G45" s="104">
        <f>SUM(G46:G47)</f>
        <v>134850.97999999998</v>
      </c>
      <c r="H45" s="105">
        <f t="shared" si="1"/>
        <v>82.095628819308558</v>
      </c>
      <c r="I45" s="104">
        <f t="shared" si="2"/>
        <v>-24144.219999999987</v>
      </c>
      <c r="J45" s="106">
        <f t="shared" si="8"/>
        <v>0.2</v>
      </c>
      <c r="K45" s="107"/>
    </row>
    <row r="46" spans="1:11" ht="22.8">
      <c r="A46" s="48">
        <v>18011000</v>
      </c>
      <c r="B46" s="49" t="s">
        <v>23</v>
      </c>
      <c r="C46" s="50">
        <v>111000</v>
      </c>
      <c r="D46" s="50">
        <v>97706.76</v>
      </c>
      <c r="E46" s="81">
        <f t="shared" si="4"/>
        <v>88.024108108108095</v>
      </c>
      <c r="F46" s="51">
        <f t="shared" si="0"/>
        <v>-13293.240000000005</v>
      </c>
      <c r="G46" s="50">
        <v>101267.65</v>
      </c>
      <c r="H46" s="81">
        <f t="shared" si="1"/>
        <v>96.483684572516495</v>
      </c>
      <c r="I46" s="51">
        <f t="shared" si="2"/>
        <v>-3560.8899999999994</v>
      </c>
      <c r="J46" s="84">
        <f t="shared" si="8"/>
        <v>0.2</v>
      </c>
    </row>
    <row r="47" spans="1:11" ht="22.8">
      <c r="A47" s="11">
        <v>18011100</v>
      </c>
      <c r="B47" s="36" t="s">
        <v>24</v>
      </c>
      <c r="C47" s="12">
        <v>10000</v>
      </c>
      <c r="D47" s="12">
        <v>13000</v>
      </c>
      <c r="E47" s="75">
        <f t="shared" si="4"/>
        <v>130</v>
      </c>
      <c r="F47" s="13">
        <f t="shared" si="0"/>
        <v>3000</v>
      </c>
      <c r="G47" s="12">
        <v>33583.33</v>
      </c>
      <c r="H47" s="75">
        <f t="shared" si="1"/>
        <v>38.709681261506823</v>
      </c>
      <c r="I47" s="13">
        <f t="shared" si="2"/>
        <v>-20583.330000000002</v>
      </c>
      <c r="J47" s="84">
        <f t="shared" si="8"/>
        <v>0</v>
      </c>
    </row>
    <row r="48" spans="1:11" s="115" customFormat="1" ht="22.8">
      <c r="A48" s="109">
        <v>18030000</v>
      </c>
      <c r="B48" s="110" t="s">
        <v>25</v>
      </c>
      <c r="C48" s="111">
        <f>SUM(C49:C50)</f>
        <v>9200</v>
      </c>
      <c r="D48" s="111">
        <f>SUM(D49:D50)</f>
        <v>10944.56</v>
      </c>
      <c r="E48" s="112">
        <f t="shared" si="4"/>
        <v>118.96260869565216</v>
      </c>
      <c r="F48" s="111">
        <f t="shared" si="0"/>
        <v>1744.5599999999995</v>
      </c>
      <c r="G48" s="111">
        <f>SUM(G49:G50)</f>
        <v>7590.7</v>
      </c>
      <c r="H48" s="112">
        <f t="shared" si="1"/>
        <v>144.18380386525615</v>
      </c>
      <c r="I48" s="111">
        <f t="shared" si="2"/>
        <v>3353.8599999999997</v>
      </c>
      <c r="J48" s="113">
        <f t="shared" si="8"/>
        <v>0</v>
      </c>
      <c r="K48" s="114"/>
    </row>
    <row r="49" spans="1:11" ht="22.8">
      <c r="A49" s="11">
        <v>18030100</v>
      </c>
      <c r="B49" s="36" t="s">
        <v>26</v>
      </c>
      <c r="C49" s="12">
        <v>6700</v>
      </c>
      <c r="D49" s="12">
        <v>7440.79</v>
      </c>
      <c r="E49" s="75">
        <f t="shared" si="4"/>
        <v>111.05656716417911</v>
      </c>
      <c r="F49" s="13">
        <f t="shared" si="0"/>
        <v>740.79</v>
      </c>
      <c r="G49" s="12">
        <v>4801.3999999999996</v>
      </c>
      <c r="H49" s="75">
        <f t="shared" si="1"/>
        <v>154.97125838297166</v>
      </c>
      <c r="I49" s="13">
        <f t="shared" si="2"/>
        <v>2639.3900000000003</v>
      </c>
      <c r="J49" s="84">
        <f t="shared" si="8"/>
        <v>0</v>
      </c>
    </row>
    <row r="50" spans="1:11" ht="22.8">
      <c r="A50" s="11">
        <v>18030200</v>
      </c>
      <c r="B50" s="36" t="s">
        <v>27</v>
      </c>
      <c r="C50" s="12">
        <v>2500</v>
      </c>
      <c r="D50" s="12">
        <v>3503.77</v>
      </c>
      <c r="E50" s="75">
        <f t="shared" si="4"/>
        <v>140.1508</v>
      </c>
      <c r="F50" s="13">
        <f t="shared" si="0"/>
        <v>1003.77</v>
      </c>
      <c r="G50" s="12">
        <v>2789.3</v>
      </c>
      <c r="H50" s="75">
        <f t="shared" si="1"/>
        <v>125.61467034739897</v>
      </c>
      <c r="I50" s="13">
        <f t="shared" si="2"/>
        <v>714.4699999999998</v>
      </c>
      <c r="J50" s="84">
        <f t="shared" si="8"/>
        <v>0</v>
      </c>
    </row>
    <row r="51" spans="1:11" ht="45.6" hidden="1">
      <c r="A51" s="9">
        <v>18040000</v>
      </c>
      <c r="B51" s="35" t="s">
        <v>28</v>
      </c>
      <c r="C51" s="10">
        <f>SUM(C52:C58)</f>
        <v>0</v>
      </c>
      <c r="D51" s="10">
        <f>SUM(D52:D58)</f>
        <v>0</v>
      </c>
      <c r="E51" s="77">
        <f t="shared" si="4"/>
        <v>0</v>
      </c>
      <c r="F51" s="10">
        <f t="shared" si="0"/>
        <v>0</v>
      </c>
      <c r="G51" s="10">
        <f>SUM(G52:G58)</f>
        <v>0</v>
      </c>
      <c r="H51" s="77">
        <f t="shared" si="1"/>
        <v>0</v>
      </c>
      <c r="I51" s="10">
        <f t="shared" si="2"/>
        <v>0</v>
      </c>
      <c r="J51" s="84">
        <f t="shared" si="8"/>
        <v>0</v>
      </c>
    </row>
    <row r="52" spans="1:11" ht="45.6" hidden="1">
      <c r="A52" s="11">
        <v>18040100</v>
      </c>
      <c r="B52" s="36" t="s">
        <v>29</v>
      </c>
      <c r="C52" s="12">
        <v>0</v>
      </c>
      <c r="D52" s="12">
        <v>0</v>
      </c>
      <c r="E52" s="75">
        <f t="shared" si="4"/>
        <v>0</v>
      </c>
      <c r="F52" s="13">
        <f t="shared" si="0"/>
        <v>0</v>
      </c>
      <c r="G52" s="12">
        <v>0</v>
      </c>
      <c r="H52" s="75">
        <f t="shared" si="1"/>
        <v>0</v>
      </c>
      <c r="I52" s="13">
        <f t="shared" si="2"/>
        <v>0</v>
      </c>
      <c r="J52" s="84">
        <f t="shared" si="8"/>
        <v>0</v>
      </c>
    </row>
    <row r="53" spans="1:11" ht="45.6" hidden="1">
      <c r="A53" s="11">
        <v>18040200</v>
      </c>
      <c r="B53" s="36" t="s">
        <v>30</v>
      </c>
      <c r="C53" s="12">
        <v>0</v>
      </c>
      <c r="D53" s="12">
        <v>0</v>
      </c>
      <c r="E53" s="75">
        <f t="shared" si="4"/>
        <v>0</v>
      </c>
      <c r="F53" s="13">
        <f t="shared" si="0"/>
        <v>0</v>
      </c>
      <c r="G53" s="12">
        <v>0</v>
      </c>
      <c r="H53" s="75">
        <f t="shared" si="1"/>
        <v>0</v>
      </c>
      <c r="I53" s="13">
        <f t="shared" si="2"/>
        <v>0</v>
      </c>
      <c r="J53" s="84">
        <f t="shared" si="8"/>
        <v>0</v>
      </c>
    </row>
    <row r="54" spans="1:11" ht="45.6" hidden="1">
      <c r="A54" s="11">
        <v>18040600</v>
      </c>
      <c r="B54" s="36" t="s">
        <v>31</v>
      </c>
      <c r="C54" s="12">
        <v>0</v>
      </c>
      <c r="D54" s="12">
        <v>0</v>
      </c>
      <c r="E54" s="75">
        <f t="shared" si="4"/>
        <v>0</v>
      </c>
      <c r="F54" s="13">
        <f t="shared" si="0"/>
        <v>0</v>
      </c>
      <c r="G54" s="12">
        <v>0</v>
      </c>
      <c r="H54" s="75">
        <f t="shared" si="1"/>
        <v>0</v>
      </c>
      <c r="I54" s="13">
        <f t="shared" si="2"/>
        <v>0</v>
      </c>
      <c r="J54" s="84">
        <f t="shared" si="8"/>
        <v>0</v>
      </c>
    </row>
    <row r="55" spans="1:11" ht="45.6" hidden="1">
      <c r="A55" s="11">
        <v>18040800</v>
      </c>
      <c r="B55" s="36" t="s">
        <v>32</v>
      </c>
      <c r="C55" s="12">
        <v>0</v>
      </c>
      <c r="D55" s="12">
        <v>0</v>
      </c>
      <c r="E55" s="75">
        <f t="shared" si="4"/>
        <v>0</v>
      </c>
      <c r="F55" s="13">
        <f t="shared" ref="F55:F90" si="9">D55-C55</f>
        <v>0</v>
      </c>
      <c r="G55" s="12">
        <v>0</v>
      </c>
      <c r="H55" s="75">
        <f t="shared" si="1"/>
        <v>0</v>
      </c>
      <c r="I55" s="13">
        <f t="shared" ref="I55:I90" si="10">D55-G55</f>
        <v>0</v>
      </c>
      <c r="J55" s="84">
        <f t="shared" si="8"/>
        <v>0</v>
      </c>
    </row>
    <row r="56" spans="1:11" ht="45.6" hidden="1">
      <c r="A56" s="11">
        <v>18040900</v>
      </c>
      <c r="B56" s="36" t="s">
        <v>84</v>
      </c>
      <c r="C56" s="12"/>
      <c r="D56" s="12"/>
      <c r="E56" s="75">
        <f>IF(C56=0,0,D56/C56*100)</f>
        <v>0</v>
      </c>
      <c r="F56" s="13">
        <f t="shared" si="9"/>
        <v>0</v>
      </c>
      <c r="G56" s="12">
        <v>0</v>
      </c>
      <c r="H56" s="75">
        <f t="shared" si="1"/>
        <v>0</v>
      </c>
      <c r="I56" s="13">
        <f t="shared" si="10"/>
        <v>0</v>
      </c>
      <c r="J56" s="84">
        <f t="shared" si="8"/>
        <v>0</v>
      </c>
    </row>
    <row r="57" spans="1:11" ht="45.6" hidden="1">
      <c r="A57" s="11">
        <v>18041700</v>
      </c>
      <c r="B57" s="36" t="s">
        <v>86</v>
      </c>
      <c r="C57" s="12"/>
      <c r="D57" s="12"/>
      <c r="E57" s="75">
        <f>IF(C57=0,0,D57/C57*100)</f>
        <v>0</v>
      </c>
      <c r="F57" s="13">
        <f t="shared" si="9"/>
        <v>0</v>
      </c>
      <c r="G57" s="12">
        <v>0</v>
      </c>
      <c r="H57" s="75">
        <f t="shared" si="1"/>
        <v>0</v>
      </c>
      <c r="I57" s="13">
        <f t="shared" si="10"/>
        <v>0</v>
      </c>
      <c r="J57" s="84">
        <f t="shared" si="8"/>
        <v>0</v>
      </c>
    </row>
    <row r="58" spans="1:11" ht="45.6" hidden="1">
      <c r="A58" s="11">
        <v>18041800</v>
      </c>
      <c r="B58" s="36" t="s">
        <v>85</v>
      </c>
      <c r="C58" s="12"/>
      <c r="D58" s="12"/>
      <c r="E58" s="75">
        <f>IF(C58=0,0,D58/C58*100)</f>
        <v>0</v>
      </c>
      <c r="F58" s="13">
        <f t="shared" si="9"/>
        <v>0</v>
      </c>
      <c r="G58" s="12">
        <v>0</v>
      </c>
      <c r="H58" s="75">
        <f t="shared" si="1"/>
        <v>0</v>
      </c>
      <c r="I58" s="13">
        <f t="shared" si="10"/>
        <v>0</v>
      </c>
      <c r="J58" s="84">
        <f t="shared" si="8"/>
        <v>0</v>
      </c>
    </row>
    <row r="59" spans="1:11" s="122" customFormat="1" ht="22.8">
      <c r="A59" s="116">
        <v>18050000</v>
      </c>
      <c r="B59" s="117" t="s">
        <v>33</v>
      </c>
      <c r="C59" s="118">
        <f>SUM(C60:C64)</f>
        <v>12566000</v>
      </c>
      <c r="D59" s="118">
        <f>SUM(D60:D64)</f>
        <v>15031298.26</v>
      </c>
      <c r="E59" s="119">
        <f t="shared" si="4"/>
        <v>119.61879882221868</v>
      </c>
      <c r="F59" s="118">
        <f t="shared" si="9"/>
        <v>2465298.2599999998</v>
      </c>
      <c r="G59" s="118">
        <f>SUM(G60:G64)</f>
        <v>9972163.5200000014</v>
      </c>
      <c r="H59" s="119">
        <f t="shared" si="1"/>
        <v>150.73256901427141</v>
      </c>
      <c r="I59" s="118">
        <f t="shared" si="10"/>
        <v>5059134.7399999984</v>
      </c>
      <c r="J59" s="120">
        <f t="shared" si="8"/>
        <v>24.3</v>
      </c>
      <c r="K59" s="121"/>
    </row>
    <row r="60" spans="1:11" ht="22.8" hidden="1">
      <c r="A60" s="11">
        <v>18050100</v>
      </c>
      <c r="B60" s="36" t="s">
        <v>118</v>
      </c>
      <c r="C60" s="12">
        <v>0</v>
      </c>
      <c r="D60" s="12">
        <v>0</v>
      </c>
      <c r="E60" s="75">
        <f>IF(C60=0,0,D60/C60*100)</f>
        <v>0</v>
      </c>
      <c r="F60" s="13">
        <f>D60-C60</f>
        <v>0</v>
      </c>
      <c r="G60" s="12"/>
      <c r="H60" s="75">
        <f t="shared" si="1"/>
        <v>0</v>
      </c>
      <c r="I60" s="13">
        <f>D60-G60</f>
        <v>0</v>
      </c>
      <c r="J60" s="84">
        <f t="shared" si="8"/>
        <v>0</v>
      </c>
    </row>
    <row r="61" spans="1:11" ht="22.8" hidden="1">
      <c r="A61" s="11">
        <v>18050200</v>
      </c>
      <c r="B61" s="36" t="s">
        <v>119</v>
      </c>
      <c r="C61" s="12">
        <v>0</v>
      </c>
      <c r="D61" s="12">
        <v>0</v>
      </c>
      <c r="E61" s="75">
        <f>IF(C61=0,0,D61/C61*100)</f>
        <v>0</v>
      </c>
      <c r="F61" s="13">
        <f t="shared" si="9"/>
        <v>0</v>
      </c>
      <c r="G61" s="12"/>
      <c r="H61" s="75">
        <f t="shared" si="1"/>
        <v>0</v>
      </c>
      <c r="I61" s="13">
        <f t="shared" si="10"/>
        <v>0</v>
      </c>
      <c r="J61" s="84">
        <f t="shared" si="8"/>
        <v>0</v>
      </c>
    </row>
    <row r="62" spans="1:11" ht="22.8">
      <c r="A62" s="11">
        <v>18050300</v>
      </c>
      <c r="B62" s="36" t="s">
        <v>34</v>
      </c>
      <c r="C62" s="12">
        <v>1147000</v>
      </c>
      <c r="D62" s="12">
        <v>1086943.48</v>
      </c>
      <c r="E62" s="75">
        <f t="shared" si="4"/>
        <v>94.764034873583256</v>
      </c>
      <c r="F62" s="13">
        <f t="shared" si="9"/>
        <v>-60056.520000000019</v>
      </c>
      <c r="G62" s="12">
        <v>827214.64</v>
      </c>
      <c r="H62" s="75">
        <f t="shared" si="1"/>
        <v>131.39799846869246</v>
      </c>
      <c r="I62" s="13">
        <f t="shared" si="10"/>
        <v>259728.83999999997</v>
      </c>
      <c r="J62" s="84">
        <f t="shared" si="8"/>
        <v>1.8</v>
      </c>
      <c r="K62" s="86"/>
    </row>
    <row r="63" spans="1:11" ht="22.8">
      <c r="A63" s="11">
        <v>18050400</v>
      </c>
      <c r="B63" s="36" t="s">
        <v>35</v>
      </c>
      <c r="C63" s="12">
        <v>11388000</v>
      </c>
      <c r="D63" s="12">
        <v>13925744.439999999</v>
      </c>
      <c r="E63" s="75">
        <f t="shared" si="4"/>
        <v>122.28437337548297</v>
      </c>
      <c r="F63" s="13">
        <f t="shared" si="9"/>
        <v>2537744.4399999995</v>
      </c>
      <c r="G63" s="12">
        <v>9144948.8800000008</v>
      </c>
      <c r="H63" s="75">
        <f t="shared" si="1"/>
        <v>152.27799108265762</v>
      </c>
      <c r="I63" s="13">
        <f t="shared" si="10"/>
        <v>4780795.5599999987</v>
      </c>
      <c r="J63" s="84">
        <f t="shared" si="8"/>
        <v>22.5</v>
      </c>
      <c r="K63" s="86"/>
    </row>
    <row r="64" spans="1:11" ht="68.400000000000006">
      <c r="A64" s="11">
        <v>18050500</v>
      </c>
      <c r="B64" s="36" t="s">
        <v>120</v>
      </c>
      <c r="C64" s="12">
        <v>31000</v>
      </c>
      <c r="D64" s="12">
        <v>18610.34</v>
      </c>
      <c r="E64" s="75">
        <f>IF(C64=0,0,D64/C64*100)</f>
        <v>60.033354838709677</v>
      </c>
      <c r="F64" s="13">
        <f>D64-C64</f>
        <v>-12389.66</v>
      </c>
      <c r="G64" s="12"/>
      <c r="H64" s="75">
        <f t="shared" si="1"/>
        <v>0</v>
      </c>
      <c r="I64" s="13">
        <f>D64-G64</f>
        <v>18610.34</v>
      </c>
      <c r="J64" s="84">
        <f t="shared" si="8"/>
        <v>0</v>
      </c>
      <c r="K64" s="86"/>
    </row>
    <row r="65" spans="1:11" ht="22.8" hidden="1">
      <c r="A65" s="7">
        <v>19000000</v>
      </c>
      <c r="B65" s="34" t="s">
        <v>130</v>
      </c>
      <c r="C65" s="8">
        <f>C66</f>
        <v>0</v>
      </c>
      <c r="D65" s="8">
        <f>D66</f>
        <v>0</v>
      </c>
      <c r="E65" s="76">
        <f>IF(C65=0,0,D65/C65*100)</f>
        <v>0</v>
      </c>
      <c r="F65" s="8">
        <f>D65-C65</f>
        <v>0</v>
      </c>
      <c r="G65" s="8">
        <f>G66</f>
        <v>0</v>
      </c>
      <c r="H65" s="76">
        <f t="shared" si="1"/>
        <v>0</v>
      </c>
      <c r="I65" s="8">
        <f>D65-G65</f>
        <v>0</v>
      </c>
      <c r="J65" s="84">
        <f t="shared" si="8"/>
        <v>0</v>
      </c>
    </row>
    <row r="66" spans="1:11" ht="22.8" hidden="1">
      <c r="A66" s="9">
        <v>19090000</v>
      </c>
      <c r="B66" s="35" t="s">
        <v>128</v>
      </c>
      <c r="C66" s="10">
        <f>C67</f>
        <v>0</v>
      </c>
      <c r="D66" s="10">
        <f>D67</f>
        <v>0</v>
      </c>
      <c r="E66" s="77">
        <f>IF(C66=0,0,D66/C66*100)</f>
        <v>0</v>
      </c>
      <c r="F66" s="10">
        <f>D66-C66</f>
        <v>0</v>
      </c>
      <c r="G66" s="10">
        <f>G67</f>
        <v>0</v>
      </c>
      <c r="H66" s="77">
        <f t="shared" si="1"/>
        <v>0</v>
      </c>
      <c r="I66" s="10">
        <f>D66-G66</f>
        <v>0</v>
      </c>
      <c r="J66" s="84">
        <f t="shared" si="8"/>
        <v>0</v>
      </c>
    </row>
    <row r="67" spans="1:11" ht="161.25" hidden="1" customHeight="1">
      <c r="A67" s="19">
        <v>19090100</v>
      </c>
      <c r="B67" s="58" t="s">
        <v>129</v>
      </c>
      <c r="C67" s="25">
        <v>0</v>
      </c>
      <c r="D67" s="25">
        <v>0</v>
      </c>
      <c r="E67" s="75">
        <f>IF(C67=0,0,D67/C67*100)</f>
        <v>0</v>
      </c>
      <c r="F67" s="13">
        <f>D67-C67</f>
        <v>0</v>
      </c>
      <c r="G67" s="25"/>
      <c r="H67" s="75">
        <f t="shared" si="1"/>
        <v>0</v>
      </c>
      <c r="I67" s="13">
        <f>D67-G67</f>
        <v>0</v>
      </c>
      <c r="J67" s="84">
        <f t="shared" si="8"/>
        <v>0</v>
      </c>
    </row>
    <row r="68" spans="1:11" s="115" customFormat="1" ht="22.8">
      <c r="A68" s="123">
        <v>20000000</v>
      </c>
      <c r="B68" s="124" t="s">
        <v>41</v>
      </c>
      <c r="C68" s="125">
        <f>C69+C76+C89</f>
        <v>312700</v>
      </c>
      <c r="D68" s="125">
        <f>D69+D76+D89</f>
        <v>1563882.9799999997</v>
      </c>
      <c r="E68" s="126">
        <f t="shared" si="4"/>
        <v>500.12247521586175</v>
      </c>
      <c r="F68" s="125">
        <f t="shared" si="9"/>
        <v>1251182.9799999997</v>
      </c>
      <c r="G68" s="125">
        <f>G69+G76+G89</f>
        <v>3050824.47</v>
      </c>
      <c r="H68" s="126">
        <f t="shared" ref="H68:H129" si="11">IF(G68&lt;0,0,IF(D68&lt;0,0,IF(G68=0,0,(IF(D68=0,0,(D68/G68)*100)))))</f>
        <v>51.260995031942947</v>
      </c>
      <c r="I68" s="125">
        <f t="shared" si="10"/>
        <v>-1486941.4900000005</v>
      </c>
      <c r="J68" s="113">
        <f t="shared" si="8"/>
        <v>2.5</v>
      </c>
      <c r="K68" s="114"/>
    </row>
    <row r="69" spans="1:11" s="115" customFormat="1" ht="22.8">
      <c r="A69" s="123">
        <v>21000000</v>
      </c>
      <c r="B69" s="124" t="s">
        <v>42</v>
      </c>
      <c r="C69" s="125">
        <f>C70+C72</f>
        <v>84300</v>
      </c>
      <c r="D69" s="125">
        <f>D70+D72</f>
        <v>166495.99</v>
      </c>
      <c r="E69" s="126">
        <f t="shared" si="4"/>
        <v>197.50413997627521</v>
      </c>
      <c r="F69" s="125">
        <f t="shared" si="9"/>
        <v>82195.989999999991</v>
      </c>
      <c r="G69" s="125">
        <f>G70+G72</f>
        <v>165697</v>
      </c>
      <c r="H69" s="126">
        <f t="shared" si="11"/>
        <v>100.48219943632051</v>
      </c>
      <c r="I69" s="125">
        <f t="shared" si="10"/>
        <v>798.98999999999069</v>
      </c>
      <c r="J69" s="113">
        <f t="shared" ref="J69:J91" si="12">ROUND((D69/$D$115)*100,1)</f>
        <v>0.3</v>
      </c>
      <c r="K69" s="114"/>
    </row>
    <row r="70" spans="1:11" ht="96" customHeight="1">
      <c r="A70" s="9">
        <v>21010000</v>
      </c>
      <c r="B70" s="35" t="s">
        <v>115</v>
      </c>
      <c r="C70" s="10">
        <f>C71</f>
        <v>58200</v>
      </c>
      <c r="D70" s="10">
        <f>D71</f>
        <v>71053</v>
      </c>
      <c r="E70" s="77">
        <f t="shared" si="4"/>
        <v>122.08419243986255</v>
      </c>
      <c r="F70" s="10">
        <f t="shared" si="9"/>
        <v>12853</v>
      </c>
      <c r="G70" s="10">
        <f>G71</f>
        <v>142161</v>
      </c>
      <c r="H70" s="77">
        <f t="shared" si="11"/>
        <v>49.980655735398599</v>
      </c>
      <c r="I70" s="10">
        <f t="shared" si="10"/>
        <v>-71108</v>
      </c>
      <c r="J70" s="84">
        <f t="shared" si="12"/>
        <v>0.1</v>
      </c>
    </row>
    <row r="71" spans="1:11" ht="45.6">
      <c r="A71" s="11">
        <v>21010300</v>
      </c>
      <c r="B71" s="36" t="s">
        <v>43</v>
      </c>
      <c r="C71" s="12">
        <v>58200</v>
      </c>
      <c r="D71" s="12">
        <v>71053</v>
      </c>
      <c r="E71" s="75">
        <f t="shared" si="4"/>
        <v>122.08419243986255</v>
      </c>
      <c r="F71" s="13">
        <f t="shared" si="9"/>
        <v>12853</v>
      </c>
      <c r="G71" s="12">
        <v>142161</v>
      </c>
      <c r="H71" s="75">
        <f t="shared" si="11"/>
        <v>49.980655735398599</v>
      </c>
      <c r="I71" s="13">
        <f t="shared" si="10"/>
        <v>-71108</v>
      </c>
      <c r="J71" s="84">
        <f t="shared" si="12"/>
        <v>0.1</v>
      </c>
    </row>
    <row r="72" spans="1:11" s="115" customFormat="1" ht="22.8">
      <c r="A72" s="109">
        <v>21080000</v>
      </c>
      <c r="B72" s="110" t="s">
        <v>44</v>
      </c>
      <c r="C72" s="111">
        <f>SUM(C73:C75)</f>
        <v>26100</v>
      </c>
      <c r="D72" s="111">
        <f>SUM(D73:D75)</f>
        <v>95442.989999999991</v>
      </c>
      <c r="E72" s="112">
        <f t="shared" si="4"/>
        <v>365.68195402298846</v>
      </c>
      <c r="F72" s="111">
        <f t="shared" si="9"/>
        <v>69342.989999999991</v>
      </c>
      <c r="G72" s="111">
        <f>SUM(G73:G75)</f>
        <v>23536</v>
      </c>
      <c r="H72" s="112">
        <f t="shared" si="11"/>
        <v>405.51916213460225</v>
      </c>
      <c r="I72" s="111">
        <f t="shared" si="10"/>
        <v>71906.989999999991</v>
      </c>
      <c r="J72" s="113">
        <f t="shared" si="12"/>
        <v>0.2</v>
      </c>
      <c r="K72" s="114"/>
    </row>
    <row r="73" spans="1:11" ht="68.400000000000006" hidden="1">
      <c r="A73" s="11">
        <v>21080900</v>
      </c>
      <c r="B73" s="36" t="s">
        <v>45</v>
      </c>
      <c r="C73" s="12">
        <v>0</v>
      </c>
      <c r="D73" s="12">
        <v>0</v>
      </c>
      <c r="E73" s="75">
        <f t="shared" si="4"/>
        <v>0</v>
      </c>
      <c r="F73" s="13">
        <f t="shared" si="9"/>
        <v>0</v>
      </c>
      <c r="G73" s="25">
        <v>0</v>
      </c>
      <c r="H73" s="75">
        <f t="shared" si="11"/>
        <v>0</v>
      </c>
      <c r="I73" s="13">
        <f t="shared" si="10"/>
        <v>0</v>
      </c>
      <c r="J73" s="84">
        <f t="shared" si="12"/>
        <v>0</v>
      </c>
    </row>
    <row r="74" spans="1:11" ht="22.8">
      <c r="A74" s="11">
        <v>21081100</v>
      </c>
      <c r="B74" s="36" t="s">
        <v>46</v>
      </c>
      <c r="C74" s="12">
        <v>6100</v>
      </c>
      <c r="D74" s="12">
        <v>47272.99</v>
      </c>
      <c r="E74" s="75">
        <f t="shared" si="4"/>
        <v>774.96704918032776</v>
      </c>
      <c r="F74" s="13">
        <f t="shared" si="9"/>
        <v>41172.99</v>
      </c>
      <c r="G74" s="12">
        <v>3536</v>
      </c>
      <c r="H74" s="75">
        <f t="shared" si="11"/>
        <v>1336.905825791855</v>
      </c>
      <c r="I74" s="13">
        <f t="shared" si="10"/>
        <v>43736.99</v>
      </c>
      <c r="J74" s="84">
        <f t="shared" si="12"/>
        <v>0.1</v>
      </c>
    </row>
    <row r="75" spans="1:11" ht="45.6">
      <c r="A75" s="11">
        <v>21081500</v>
      </c>
      <c r="B75" s="36" t="s">
        <v>116</v>
      </c>
      <c r="C75" s="12">
        <v>20000</v>
      </c>
      <c r="D75" s="12">
        <v>48170</v>
      </c>
      <c r="E75" s="75">
        <f t="shared" si="4"/>
        <v>240.85000000000002</v>
      </c>
      <c r="F75" s="13">
        <f t="shared" si="9"/>
        <v>28170</v>
      </c>
      <c r="G75" s="12">
        <v>20000</v>
      </c>
      <c r="H75" s="75">
        <f t="shared" si="11"/>
        <v>240.85000000000002</v>
      </c>
      <c r="I75" s="13">
        <f t="shared" si="10"/>
        <v>28170</v>
      </c>
      <c r="J75" s="84">
        <f t="shared" si="12"/>
        <v>0.1</v>
      </c>
    </row>
    <row r="76" spans="1:11" s="115" customFormat="1" ht="22.8">
      <c r="A76" s="123">
        <v>22000000</v>
      </c>
      <c r="B76" s="124" t="s">
        <v>47</v>
      </c>
      <c r="C76" s="125">
        <f>C77+C82+C84</f>
        <v>228200</v>
      </c>
      <c r="D76" s="125">
        <f>D77+D82+D84</f>
        <v>1390413.1499999997</v>
      </c>
      <c r="E76" s="126">
        <f t="shared" si="4"/>
        <v>609.29585889570546</v>
      </c>
      <c r="F76" s="125">
        <f t="shared" si="9"/>
        <v>1162213.1499999997</v>
      </c>
      <c r="G76" s="125">
        <f>G77+G82+G84</f>
        <v>236005.77</v>
      </c>
      <c r="H76" s="126">
        <f t="shared" si="11"/>
        <v>589.14371034233602</v>
      </c>
      <c r="I76" s="125">
        <f t="shared" si="10"/>
        <v>1154407.3799999997</v>
      </c>
      <c r="J76" s="113">
        <f t="shared" si="12"/>
        <v>2.2000000000000002</v>
      </c>
      <c r="K76" s="114"/>
    </row>
    <row r="77" spans="1:11" s="115" customFormat="1" ht="22.8">
      <c r="A77" s="109">
        <v>22010000</v>
      </c>
      <c r="B77" s="110" t="s">
        <v>48</v>
      </c>
      <c r="C77" s="111">
        <f>SUM(C78:C81)</f>
        <v>185900</v>
      </c>
      <c r="D77" s="111">
        <f>SUM(D78:D81)</f>
        <v>1277538.8199999998</v>
      </c>
      <c r="E77" s="112">
        <f t="shared" si="4"/>
        <v>687.21830016137699</v>
      </c>
      <c r="F77" s="111">
        <f t="shared" si="9"/>
        <v>1091638.8199999998</v>
      </c>
      <c r="G77" s="111">
        <f>SUM(G78:G81)</f>
        <v>175014.28</v>
      </c>
      <c r="H77" s="112">
        <f t="shared" si="11"/>
        <v>729.96261790752146</v>
      </c>
      <c r="I77" s="111">
        <f t="shared" si="10"/>
        <v>1102524.5399999998</v>
      </c>
      <c r="J77" s="113">
        <f t="shared" si="12"/>
        <v>2.1</v>
      </c>
      <c r="K77" s="114"/>
    </row>
    <row r="78" spans="1:11" ht="45.6">
      <c r="A78" s="11">
        <v>22010300</v>
      </c>
      <c r="B78" s="58" t="s">
        <v>111</v>
      </c>
      <c r="C78" s="12">
        <v>25200</v>
      </c>
      <c r="D78" s="12">
        <v>38070</v>
      </c>
      <c r="E78" s="75">
        <f>IF(C78=0,0,D78/C78*100)</f>
        <v>151.07142857142856</v>
      </c>
      <c r="F78" s="13">
        <f>D78-C78</f>
        <v>12870</v>
      </c>
      <c r="G78" s="12">
        <v>34460</v>
      </c>
      <c r="H78" s="75">
        <f t="shared" si="11"/>
        <v>110.4759141033082</v>
      </c>
      <c r="I78" s="13">
        <f>D78-G78</f>
        <v>3610</v>
      </c>
      <c r="J78" s="84">
        <f t="shared" si="12"/>
        <v>0.1</v>
      </c>
    </row>
    <row r="79" spans="1:11" ht="22.8">
      <c r="A79" s="11">
        <v>22012500</v>
      </c>
      <c r="B79" s="58" t="s">
        <v>49</v>
      </c>
      <c r="C79" s="12">
        <v>114400</v>
      </c>
      <c r="D79" s="12">
        <v>1130728.68</v>
      </c>
      <c r="E79" s="75">
        <f t="shared" si="4"/>
        <v>988.39919580419564</v>
      </c>
      <c r="F79" s="13">
        <f t="shared" si="9"/>
        <v>1016328.6799999999</v>
      </c>
      <c r="G79" s="12">
        <v>69560.28</v>
      </c>
      <c r="H79" s="75">
        <f t="shared" si="11"/>
        <v>1625.5378500489073</v>
      </c>
      <c r="I79" s="13">
        <f t="shared" si="10"/>
        <v>1061168.3999999999</v>
      </c>
      <c r="J79" s="84">
        <f t="shared" si="12"/>
        <v>1.8</v>
      </c>
    </row>
    <row r="80" spans="1:11" ht="22.8">
      <c r="A80" s="11">
        <v>22012600</v>
      </c>
      <c r="B80" s="58" t="s">
        <v>112</v>
      </c>
      <c r="C80" s="12">
        <v>44200</v>
      </c>
      <c r="D80" s="12">
        <v>96890.14</v>
      </c>
      <c r="E80" s="75">
        <f>IF(C80=0,0,D80/C80*100)</f>
        <v>219.20846153846151</v>
      </c>
      <c r="F80" s="13">
        <f>D80-C80</f>
        <v>52690.14</v>
      </c>
      <c r="G80" s="12">
        <v>69134</v>
      </c>
      <c r="H80" s="75">
        <f t="shared" si="11"/>
        <v>140.14832065264557</v>
      </c>
      <c r="I80" s="13">
        <f>D80-G80</f>
        <v>27756.14</v>
      </c>
      <c r="J80" s="84">
        <f t="shared" si="12"/>
        <v>0.2</v>
      </c>
    </row>
    <row r="81" spans="1:11" ht="91.2">
      <c r="A81" s="11">
        <v>22012900</v>
      </c>
      <c r="B81" s="58" t="s">
        <v>117</v>
      </c>
      <c r="C81" s="12">
        <v>2100</v>
      </c>
      <c r="D81" s="12">
        <v>11850</v>
      </c>
      <c r="E81" s="75">
        <f>IF(C81=0,0,D81/C81*100)</f>
        <v>564.28571428571433</v>
      </c>
      <c r="F81" s="13">
        <f>D81-C81</f>
        <v>9750</v>
      </c>
      <c r="G81" s="12">
        <v>1860</v>
      </c>
      <c r="H81" s="75">
        <f t="shared" si="11"/>
        <v>637.09677419354841</v>
      </c>
      <c r="I81" s="13">
        <f>D81-G81</f>
        <v>9990</v>
      </c>
      <c r="J81" s="84">
        <f t="shared" si="12"/>
        <v>0</v>
      </c>
    </row>
    <row r="82" spans="1:11" s="115" customFormat="1" ht="45.6">
      <c r="A82" s="109">
        <v>22080000</v>
      </c>
      <c r="B82" s="110" t="s">
        <v>50</v>
      </c>
      <c r="C82" s="111">
        <f>C83</f>
        <v>15800</v>
      </c>
      <c r="D82" s="111">
        <f>D83</f>
        <v>31820.43</v>
      </c>
      <c r="E82" s="112">
        <f t="shared" si="4"/>
        <v>201.39512658227846</v>
      </c>
      <c r="F82" s="111">
        <f t="shared" si="9"/>
        <v>16020.43</v>
      </c>
      <c r="G82" s="111">
        <f>G83</f>
        <v>27611.09</v>
      </c>
      <c r="H82" s="112">
        <f t="shared" si="11"/>
        <v>115.24510622362247</v>
      </c>
      <c r="I82" s="111">
        <f t="shared" si="10"/>
        <v>4209.34</v>
      </c>
      <c r="J82" s="113">
        <f t="shared" si="12"/>
        <v>0.1</v>
      </c>
      <c r="K82" s="114"/>
    </row>
    <row r="83" spans="1:11" ht="51" customHeight="1">
      <c r="A83" s="11">
        <v>22080400</v>
      </c>
      <c r="B83" s="36" t="s">
        <v>51</v>
      </c>
      <c r="C83" s="12">
        <v>15800</v>
      </c>
      <c r="D83" s="12">
        <v>31820.43</v>
      </c>
      <c r="E83" s="75">
        <f t="shared" si="4"/>
        <v>201.39512658227846</v>
      </c>
      <c r="F83" s="13">
        <f t="shared" si="9"/>
        <v>16020.43</v>
      </c>
      <c r="G83" s="12">
        <v>27611.09</v>
      </c>
      <c r="H83" s="75">
        <f t="shared" si="11"/>
        <v>115.24510622362247</v>
      </c>
      <c r="I83" s="13">
        <f t="shared" si="10"/>
        <v>4209.34</v>
      </c>
      <c r="J83" s="84">
        <f t="shared" si="12"/>
        <v>0.1</v>
      </c>
    </row>
    <row r="84" spans="1:11" s="115" customFormat="1" ht="22.8">
      <c r="A84" s="109">
        <v>22090000</v>
      </c>
      <c r="B84" s="110" t="s">
        <v>52</v>
      </c>
      <c r="C84" s="111">
        <f>SUM(C85:C88)</f>
        <v>26500</v>
      </c>
      <c r="D84" s="111">
        <f>SUM(D85:D88)</f>
        <v>81053.899999999994</v>
      </c>
      <c r="E84" s="112">
        <f t="shared" si="4"/>
        <v>305.86377358490563</v>
      </c>
      <c r="F84" s="111">
        <f t="shared" si="9"/>
        <v>54553.899999999994</v>
      </c>
      <c r="G84" s="111">
        <f>SUM(G85:G88)</f>
        <v>33380.400000000001</v>
      </c>
      <c r="H84" s="112">
        <f t="shared" si="11"/>
        <v>242.81883979820492</v>
      </c>
      <c r="I84" s="111">
        <f t="shared" si="10"/>
        <v>47673.499999999993</v>
      </c>
      <c r="J84" s="113">
        <f t="shared" si="12"/>
        <v>0.1</v>
      </c>
      <c r="K84" s="114"/>
    </row>
    <row r="85" spans="1:11" ht="48" customHeight="1">
      <c r="A85" s="11">
        <v>22090100</v>
      </c>
      <c r="B85" s="36" t="s">
        <v>98</v>
      </c>
      <c r="C85" s="12">
        <v>24500</v>
      </c>
      <c r="D85" s="12">
        <v>79557.899999999994</v>
      </c>
      <c r="E85" s="75">
        <f t="shared" si="4"/>
        <v>324.72612244897954</v>
      </c>
      <c r="F85" s="13">
        <f t="shared" si="9"/>
        <v>55057.899999999994</v>
      </c>
      <c r="G85" s="12">
        <v>30830.400000000001</v>
      </c>
      <c r="H85" s="75">
        <f t="shared" si="11"/>
        <v>258.050171259536</v>
      </c>
      <c r="I85" s="13">
        <f t="shared" si="10"/>
        <v>48727.499999999993</v>
      </c>
      <c r="J85" s="84">
        <f t="shared" si="12"/>
        <v>0.1</v>
      </c>
    </row>
    <row r="86" spans="1:11" ht="22.8">
      <c r="A86" s="11">
        <v>22090200</v>
      </c>
      <c r="B86" s="36" t="s">
        <v>53</v>
      </c>
      <c r="C86" s="12"/>
      <c r="D86" s="12"/>
      <c r="E86" s="75">
        <f t="shared" si="4"/>
        <v>0</v>
      </c>
      <c r="F86" s="13">
        <f t="shared" si="9"/>
        <v>0</v>
      </c>
      <c r="G86" s="12">
        <v>0</v>
      </c>
      <c r="H86" s="75">
        <f t="shared" si="11"/>
        <v>0</v>
      </c>
      <c r="I86" s="13">
        <f t="shared" si="10"/>
        <v>0</v>
      </c>
      <c r="J86" s="84">
        <f t="shared" si="12"/>
        <v>0</v>
      </c>
    </row>
    <row r="87" spans="1:11" ht="45.6" hidden="1">
      <c r="A87" s="11">
        <v>22090300</v>
      </c>
      <c r="B87" s="36" t="s">
        <v>54</v>
      </c>
      <c r="C87" s="12"/>
      <c r="D87" s="12"/>
      <c r="E87" s="75">
        <f t="shared" si="4"/>
        <v>0</v>
      </c>
      <c r="F87" s="13">
        <f t="shared" si="9"/>
        <v>0</v>
      </c>
      <c r="G87" s="12">
        <v>0</v>
      </c>
      <c r="H87" s="75">
        <f t="shared" si="11"/>
        <v>0</v>
      </c>
      <c r="I87" s="13">
        <f t="shared" si="10"/>
        <v>0</v>
      </c>
      <c r="J87" s="84">
        <f t="shared" si="12"/>
        <v>0</v>
      </c>
    </row>
    <row r="88" spans="1:11" ht="45.6">
      <c r="A88" s="11">
        <v>22090400</v>
      </c>
      <c r="B88" s="36" t="s">
        <v>91</v>
      </c>
      <c r="C88" s="12">
        <v>2000</v>
      </c>
      <c r="D88" s="12">
        <v>1496</v>
      </c>
      <c r="E88" s="75">
        <f t="shared" si="4"/>
        <v>74.8</v>
      </c>
      <c r="F88" s="13">
        <f t="shared" si="9"/>
        <v>-504</v>
      </c>
      <c r="G88" s="12">
        <v>2550</v>
      </c>
      <c r="H88" s="75">
        <f t="shared" si="11"/>
        <v>58.666666666666664</v>
      </c>
      <c r="I88" s="13">
        <f t="shared" si="10"/>
        <v>-1054</v>
      </c>
      <c r="J88" s="84">
        <f t="shared" si="12"/>
        <v>0</v>
      </c>
    </row>
    <row r="89" spans="1:11" s="115" customFormat="1" ht="22.8">
      <c r="A89" s="123">
        <v>24000000</v>
      </c>
      <c r="B89" s="124" t="s">
        <v>55</v>
      </c>
      <c r="C89" s="125">
        <f>C90</f>
        <v>200</v>
      </c>
      <c r="D89" s="125">
        <f>D90</f>
        <v>6973.84</v>
      </c>
      <c r="E89" s="126">
        <f t="shared" si="4"/>
        <v>3486.92</v>
      </c>
      <c r="F89" s="125">
        <f t="shared" si="9"/>
        <v>6773.84</v>
      </c>
      <c r="G89" s="125">
        <f>G90</f>
        <v>2649121.7000000002</v>
      </c>
      <c r="H89" s="126">
        <f t="shared" si="11"/>
        <v>0.26325102391483179</v>
      </c>
      <c r="I89" s="125">
        <f t="shared" si="10"/>
        <v>-2642147.8600000003</v>
      </c>
      <c r="J89" s="113">
        <f t="shared" si="12"/>
        <v>0</v>
      </c>
      <c r="K89" s="114"/>
    </row>
    <row r="90" spans="1:11" s="115" customFormat="1" ht="22.8">
      <c r="A90" s="109">
        <v>24060000</v>
      </c>
      <c r="B90" s="110" t="s">
        <v>44</v>
      </c>
      <c r="C90" s="111">
        <f>C91</f>
        <v>200</v>
      </c>
      <c r="D90" s="111">
        <f>D91</f>
        <v>6973.84</v>
      </c>
      <c r="E90" s="112">
        <f t="shared" si="4"/>
        <v>3486.92</v>
      </c>
      <c r="F90" s="111">
        <f t="shared" si="9"/>
        <v>6773.84</v>
      </c>
      <c r="G90" s="111">
        <f>G91</f>
        <v>2649121.7000000002</v>
      </c>
      <c r="H90" s="112">
        <f t="shared" si="11"/>
        <v>0.26325102391483179</v>
      </c>
      <c r="I90" s="111">
        <f t="shared" si="10"/>
        <v>-2642147.8600000003</v>
      </c>
      <c r="J90" s="113">
        <f t="shared" si="12"/>
        <v>0</v>
      </c>
      <c r="K90" s="114"/>
    </row>
    <row r="91" spans="1:11" ht="22.8">
      <c r="A91" s="11">
        <v>24060300</v>
      </c>
      <c r="B91" s="36" t="s">
        <v>44</v>
      </c>
      <c r="C91" s="12">
        <v>200</v>
      </c>
      <c r="D91" s="12">
        <v>6973.84</v>
      </c>
      <c r="E91" s="75">
        <f t="shared" si="4"/>
        <v>3486.92</v>
      </c>
      <c r="F91" s="13">
        <f t="shared" ref="F91:F103" si="13">D91-C91</f>
        <v>6773.84</v>
      </c>
      <c r="G91" s="12">
        <v>2649121.7000000002</v>
      </c>
      <c r="H91" s="75">
        <f t="shared" si="11"/>
        <v>0.26325102391483179</v>
      </c>
      <c r="I91" s="13">
        <f>D91-G91</f>
        <v>-2642147.8600000003</v>
      </c>
      <c r="J91" s="84">
        <f t="shared" si="12"/>
        <v>0</v>
      </c>
    </row>
    <row r="92" spans="1:11" ht="22.8" hidden="1">
      <c r="A92" s="60">
        <v>30000000</v>
      </c>
      <c r="B92" s="60" t="s">
        <v>75</v>
      </c>
      <c r="C92" s="61">
        <f t="shared" ref="C92:D94" si="14">C93</f>
        <v>0</v>
      </c>
      <c r="D92" s="61">
        <f t="shared" si="14"/>
        <v>0</v>
      </c>
      <c r="E92" s="74">
        <f>IF(C92=0,0,D92/C92*100)</f>
        <v>0</v>
      </c>
      <c r="F92" s="6">
        <f t="shared" si="13"/>
        <v>0</v>
      </c>
      <c r="G92" s="61">
        <f>G93</f>
        <v>0</v>
      </c>
      <c r="H92" s="74">
        <f t="shared" si="11"/>
        <v>0</v>
      </c>
      <c r="I92" s="6">
        <f>G92-F92</f>
        <v>0</v>
      </c>
      <c r="J92" s="84"/>
    </row>
    <row r="93" spans="1:11" ht="22.8" hidden="1">
      <c r="A93" s="62">
        <v>31000000</v>
      </c>
      <c r="B93" s="63" t="s">
        <v>92</v>
      </c>
      <c r="C93" s="64">
        <f t="shared" si="14"/>
        <v>0</v>
      </c>
      <c r="D93" s="64">
        <f t="shared" si="14"/>
        <v>0</v>
      </c>
      <c r="E93" s="76">
        <f>IF(C93=0,0,D93/C93*100)</f>
        <v>0</v>
      </c>
      <c r="F93" s="8">
        <f t="shared" si="13"/>
        <v>0</v>
      </c>
      <c r="G93" s="64">
        <f>G94</f>
        <v>0</v>
      </c>
      <c r="H93" s="76">
        <f t="shared" si="11"/>
        <v>0</v>
      </c>
      <c r="I93" s="8">
        <f>G93-F93</f>
        <v>0</v>
      </c>
      <c r="J93" s="84"/>
    </row>
    <row r="94" spans="1:11" ht="63" hidden="1">
      <c r="A94" s="65">
        <v>31010000</v>
      </c>
      <c r="B94" s="66" t="s">
        <v>121</v>
      </c>
      <c r="C94" s="67">
        <f t="shared" si="14"/>
        <v>0</v>
      </c>
      <c r="D94" s="67">
        <f t="shared" si="14"/>
        <v>0</v>
      </c>
      <c r="E94" s="77">
        <f>IF(C94=0,0,D94/C94*100)</f>
        <v>0</v>
      </c>
      <c r="F94" s="10">
        <f t="shared" si="13"/>
        <v>0</v>
      </c>
      <c r="G94" s="67">
        <f>G95</f>
        <v>0</v>
      </c>
      <c r="H94" s="77">
        <f t="shared" si="11"/>
        <v>0</v>
      </c>
      <c r="I94" s="10">
        <f>G94-F94</f>
        <v>0</v>
      </c>
      <c r="J94" s="84"/>
    </row>
    <row r="95" spans="1:11" ht="63" hidden="1">
      <c r="A95" s="68">
        <v>31010200</v>
      </c>
      <c r="B95" s="69" t="s">
        <v>122</v>
      </c>
      <c r="C95" s="70"/>
      <c r="D95" s="12"/>
      <c r="E95" s="75">
        <f>IF(C95=0,0,D95/C95*100)</f>
        <v>0</v>
      </c>
      <c r="F95" s="13">
        <f t="shared" si="13"/>
        <v>0</v>
      </c>
      <c r="G95" s="12"/>
      <c r="H95" s="75">
        <f t="shared" si="11"/>
        <v>0</v>
      </c>
      <c r="I95" s="13">
        <f>G95-F95</f>
        <v>0</v>
      </c>
      <c r="J95" s="84"/>
    </row>
    <row r="96" spans="1:11" ht="22.8">
      <c r="A96" s="5">
        <v>40000000</v>
      </c>
      <c r="B96" s="33" t="s">
        <v>56</v>
      </c>
      <c r="C96" s="6">
        <f>C97</f>
        <v>54768135</v>
      </c>
      <c r="D96" s="6">
        <f>D97</f>
        <v>53381165.609999999</v>
      </c>
      <c r="E96" s="74">
        <f t="shared" si="4"/>
        <v>97.467561402264295</v>
      </c>
      <c r="F96" s="6">
        <f t="shared" si="13"/>
        <v>-1386969.3900000006</v>
      </c>
      <c r="G96" s="6">
        <f>G97</f>
        <v>61027181.799999997</v>
      </c>
      <c r="H96" s="74">
        <f t="shared" si="11"/>
        <v>87.471130134998305</v>
      </c>
      <c r="I96" s="6">
        <f t="shared" ref="I96:I103" si="15">D96-G96</f>
        <v>-7646016.1899999976</v>
      </c>
      <c r="J96" s="84"/>
    </row>
    <row r="97" spans="1:10" ht="22.8">
      <c r="A97" s="7">
        <v>41000000</v>
      </c>
      <c r="B97" s="34" t="s">
        <v>57</v>
      </c>
      <c r="C97" s="8">
        <f>C98+C101+C104+C106</f>
        <v>54768135</v>
      </c>
      <c r="D97" s="8">
        <f>D98+D101+D104+D106</f>
        <v>53381165.609999999</v>
      </c>
      <c r="E97" s="76">
        <f t="shared" si="4"/>
        <v>97.467561402264295</v>
      </c>
      <c r="F97" s="8">
        <f t="shared" si="13"/>
        <v>-1386969.3900000006</v>
      </c>
      <c r="G97" s="8">
        <f>G98+G101+G104+G106</f>
        <v>61027181.799999997</v>
      </c>
      <c r="H97" s="76">
        <f t="shared" si="11"/>
        <v>87.471130134998305</v>
      </c>
      <c r="I97" s="8">
        <f t="shared" si="15"/>
        <v>-7646016.1899999976</v>
      </c>
      <c r="J97" s="84"/>
    </row>
    <row r="98" spans="1:10" ht="22.8">
      <c r="A98" s="9">
        <v>41020000</v>
      </c>
      <c r="B98" s="35" t="s">
        <v>58</v>
      </c>
      <c r="C98" s="10">
        <f>SUM(C99:C100)</f>
        <v>2233500</v>
      </c>
      <c r="D98" s="10">
        <f>SUM(D99:D100)</f>
        <v>2233500</v>
      </c>
      <c r="E98" s="77">
        <f t="shared" si="4"/>
        <v>100</v>
      </c>
      <c r="F98" s="10">
        <f t="shared" si="13"/>
        <v>0</v>
      </c>
      <c r="G98" s="10">
        <f>SUM(G99:G100)</f>
        <v>993900</v>
      </c>
      <c r="H98" s="77">
        <f t="shared" si="11"/>
        <v>224.72079686085121</v>
      </c>
      <c r="I98" s="10">
        <f t="shared" si="15"/>
        <v>1239600</v>
      </c>
      <c r="J98" s="84"/>
    </row>
    <row r="99" spans="1:10" ht="22.8">
      <c r="A99" s="11">
        <v>41020100</v>
      </c>
      <c r="B99" s="36" t="s">
        <v>59</v>
      </c>
      <c r="C99" s="12">
        <v>2233500</v>
      </c>
      <c r="D99" s="12">
        <v>2233500</v>
      </c>
      <c r="E99" s="75">
        <f t="shared" si="4"/>
        <v>100</v>
      </c>
      <c r="F99" s="13">
        <f t="shared" si="13"/>
        <v>0</v>
      </c>
      <c r="G99" s="12">
        <v>993900</v>
      </c>
      <c r="H99" s="75">
        <f t="shared" si="11"/>
        <v>224.72079686085121</v>
      </c>
      <c r="I99" s="13">
        <f t="shared" si="15"/>
        <v>1239600</v>
      </c>
      <c r="J99" s="84"/>
    </row>
    <row r="100" spans="1:10" ht="22.8">
      <c r="A100" s="72">
        <v>41020600</v>
      </c>
      <c r="B100" s="73" t="s">
        <v>123</v>
      </c>
      <c r="C100" s="25">
        <v>0</v>
      </c>
      <c r="D100" s="25">
        <v>0</v>
      </c>
      <c r="E100" s="75">
        <f t="shared" ref="E100:E106" si="16">IF(C100=0,0,D100/C100*100)</f>
        <v>0</v>
      </c>
      <c r="F100" s="13">
        <f t="shared" si="13"/>
        <v>0</v>
      </c>
      <c r="G100" s="25">
        <v>0</v>
      </c>
      <c r="H100" s="75">
        <f t="shared" si="11"/>
        <v>0</v>
      </c>
      <c r="I100" s="13">
        <f t="shared" si="15"/>
        <v>0</v>
      </c>
      <c r="J100" s="84"/>
    </row>
    <row r="101" spans="1:10" ht="22.8">
      <c r="A101" s="9">
        <v>41030000</v>
      </c>
      <c r="B101" s="35" t="s">
        <v>60</v>
      </c>
      <c r="C101" s="10">
        <f>SUM(C102:C103)</f>
        <v>25233400</v>
      </c>
      <c r="D101" s="10">
        <f>SUM(D102:D103)</f>
        <v>25233400</v>
      </c>
      <c r="E101" s="77">
        <f t="shared" si="16"/>
        <v>100</v>
      </c>
      <c r="F101" s="10">
        <f t="shared" si="13"/>
        <v>0</v>
      </c>
      <c r="G101" s="10">
        <f>SUM(G102:G103)</f>
        <v>18623700</v>
      </c>
      <c r="H101" s="77">
        <f t="shared" si="11"/>
        <v>135.49079935780753</v>
      </c>
      <c r="I101" s="10">
        <f t="shared" si="15"/>
        <v>6609700</v>
      </c>
      <c r="J101" s="84"/>
    </row>
    <row r="102" spans="1:10" ht="22.8">
      <c r="A102" s="11">
        <v>41033900</v>
      </c>
      <c r="B102" s="36" t="s">
        <v>61</v>
      </c>
      <c r="C102" s="12">
        <v>18225000</v>
      </c>
      <c r="D102" s="12">
        <v>18225000</v>
      </c>
      <c r="E102" s="75">
        <f t="shared" si="16"/>
        <v>100</v>
      </c>
      <c r="F102" s="13">
        <f t="shared" si="13"/>
        <v>0</v>
      </c>
      <c r="G102" s="12">
        <v>11303100</v>
      </c>
      <c r="H102" s="75">
        <f t="shared" si="11"/>
        <v>161.23895214587151</v>
      </c>
      <c r="I102" s="13">
        <f t="shared" si="15"/>
        <v>6921900</v>
      </c>
      <c r="J102" s="84"/>
    </row>
    <row r="103" spans="1:10" ht="22.8">
      <c r="A103" s="11">
        <v>41034200</v>
      </c>
      <c r="B103" s="36" t="s">
        <v>62</v>
      </c>
      <c r="C103" s="12">
        <v>7008400</v>
      </c>
      <c r="D103" s="12">
        <v>7008400</v>
      </c>
      <c r="E103" s="75">
        <f t="shared" si="16"/>
        <v>100</v>
      </c>
      <c r="F103" s="13">
        <f t="shared" si="13"/>
        <v>0</v>
      </c>
      <c r="G103" s="12">
        <v>7320600</v>
      </c>
      <c r="H103" s="75">
        <f t="shared" si="11"/>
        <v>95.735322241346339</v>
      </c>
      <c r="I103" s="13">
        <f t="shared" si="15"/>
        <v>-312200</v>
      </c>
      <c r="J103" s="84"/>
    </row>
    <row r="104" spans="1:10" ht="22.8">
      <c r="A104" s="9">
        <v>41040000</v>
      </c>
      <c r="B104" s="35" t="s">
        <v>160</v>
      </c>
      <c r="C104" s="10">
        <f>SUM(C105:C105)</f>
        <v>1497948</v>
      </c>
      <c r="D104" s="10">
        <f>SUM(D105:D105)</f>
        <v>1497948</v>
      </c>
      <c r="E104" s="77">
        <f t="shared" si="16"/>
        <v>100</v>
      </c>
      <c r="F104" s="10">
        <f>D104-C104</f>
        <v>0</v>
      </c>
      <c r="G104" s="10">
        <f>SUM(G105:G105)</f>
        <v>0</v>
      </c>
      <c r="H104" s="77">
        <f>IF(G104&lt;0,0,IF(D104&lt;0,0,IF(G104=0,0,(IF(D104=0,0,(D104/G104)*100)))))</f>
        <v>0</v>
      </c>
      <c r="I104" s="10">
        <f>D104-G104</f>
        <v>1497948</v>
      </c>
      <c r="J104"/>
    </row>
    <row r="105" spans="1:10" ht="72.75" customHeight="1">
      <c r="A105" s="11">
        <v>41040200</v>
      </c>
      <c r="B105" s="36" t="s">
        <v>161</v>
      </c>
      <c r="C105" s="12">
        <v>1497948</v>
      </c>
      <c r="D105" s="12">
        <v>1497948</v>
      </c>
      <c r="E105" s="75">
        <f t="shared" si="16"/>
        <v>100</v>
      </c>
      <c r="F105" s="13">
        <f>D105-C105</f>
        <v>0</v>
      </c>
      <c r="G105" s="12"/>
      <c r="H105" s="75">
        <f>IF(G105&lt;0,0,IF(D105&lt;0,0,IF(G105=0,0,(IF(D105=0,0,(D105/G105)*100)))))</f>
        <v>0</v>
      </c>
      <c r="I105" s="13">
        <f>D105-G105</f>
        <v>1497948</v>
      </c>
      <c r="J105"/>
    </row>
    <row r="106" spans="1:10" ht="22.8">
      <c r="A106" s="9">
        <v>41050000</v>
      </c>
      <c r="B106" s="35" t="s">
        <v>162</v>
      </c>
      <c r="C106" s="10">
        <f>SUM(C107:C114)</f>
        <v>25803287</v>
      </c>
      <c r="D106" s="10">
        <f>SUM(D107:D114)</f>
        <v>24416317.610000003</v>
      </c>
      <c r="E106" s="77">
        <f t="shared" si="16"/>
        <v>94.624834463919285</v>
      </c>
      <c r="F106" s="10">
        <f>D106-C106</f>
        <v>-1386969.3899999969</v>
      </c>
      <c r="G106" s="10">
        <f>SUM(G107:G114)</f>
        <v>41409581.799999997</v>
      </c>
      <c r="H106" s="77">
        <f>IF(G106&lt;0,0,IF(D106&lt;0,0,IF(G106=0,0,(IF(D106=0,0,(D106/G106)*100)))))</f>
        <v>58.962965933647759</v>
      </c>
      <c r="I106" s="10">
        <f>D106-G106</f>
        <v>-16993264.189999994</v>
      </c>
      <c r="J106"/>
    </row>
    <row r="107" spans="1:10" ht="124.5" customHeight="1">
      <c r="A107" s="11" t="s">
        <v>141</v>
      </c>
      <c r="B107" s="36" t="s">
        <v>142</v>
      </c>
      <c r="C107" s="12">
        <v>12678987</v>
      </c>
      <c r="D107" s="12">
        <v>11489365</v>
      </c>
      <c r="E107" s="75">
        <f t="shared" ref="E107:E114" si="17">IF(C107=0,0,D107/C107*100)</f>
        <v>90.617373454204184</v>
      </c>
      <c r="F107" s="13">
        <f t="shared" ref="F107:F114" si="18">D107-C107</f>
        <v>-1189622</v>
      </c>
      <c r="G107" s="12">
        <v>29488895</v>
      </c>
      <c r="H107" s="75">
        <f t="shared" ref="H107:H114" si="19">IF(G107&lt;0,0,IF(D107&lt;0,0,IF(G107=0,0,(IF(D107=0,0,(D107/G107)*100)))))</f>
        <v>38.961666756248412</v>
      </c>
      <c r="I107" s="13">
        <f t="shared" ref="I107:I114" si="20">D107-G107</f>
        <v>-17999530</v>
      </c>
      <c r="J107" s="84"/>
    </row>
    <row r="108" spans="1:10" ht="68.400000000000006">
      <c r="A108" s="11" t="s">
        <v>151</v>
      </c>
      <c r="B108" s="36" t="s">
        <v>143</v>
      </c>
      <c r="C108" s="12">
        <v>4000</v>
      </c>
      <c r="D108" s="12">
        <v>2530</v>
      </c>
      <c r="E108" s="75">
        <f t="shared" si="17"/>
        <v>63.249999999999993</v>
      </c>
      <c r="F108" s="13">
        <f t="shared" si="18"/>
        <v>-1470</v>
      </c>
      <c r="G108" s="12">
        <v>2162</v>
      </c>
      <c r="H108" s="75">
        <f t="shared" si="19"/>
        <v>117.02127659574468</v>
      </c>
      <c r="I108" s="13">
        <f t="shared" si="20"/>
        <v>368</v>
      </c>
      <c r="J108" s="84"/>
    </row>
    <row r="109" spans="1:10" ht="213.75" customHeight="1">
      <c r="A109" s="11" t="s">
        <v>140</v>
      </c>
      <c r="B109" s="36" t="s">
        <v>139</v>
      </c>
      <c r="C109" s="12">
        <v>11990000</v>
      </c>
      <c r="D109" s="12">
        <v>11794293.310000001</v>
      </c>
      <c r="E109" s="75">
        <f t="shared" si="17"/>
        <v>98.367750708924106</v>
      </c>
      <c r="F109" s="13">
        <f t="shared" si="18"/>
        <v>-195706.68999999948</v>
      </c>
      <c r="G109" s="12">
        <v>11069617.800000001</v>
      </c>
      <c r="H109" s="75">
        <f t="shared" si="19"/>
        <v>106.54652692706337</v>
      </c>
      <c r="I109" s="13">
        <f t="shared" si="20"/>
        <v>724675.50999999978</v>
      </c>
      <c r="J109" s="84"/>
    </row>
    <row r="110" spans="1:10" ht="165.75" customHeight="1">
      <c r="A110" s="11" t="s">
        <v>149</v>
      </c>
      <c r="B110" s="36" t="s">
        <v>144</v>
      </c>
      <c r="C110" s="12">
        <v>57000</v>
      </c>
      <c r="D110" s="12">
        <v>56829.3</v>
      </c>
      <c r="E110" s="75">
        <f t="shared" si="17"/>
        <v>99.700526315789489</v>
      </c>
      <c r="F110" s="13">
        <f t="shared" si="18"/>
        <v>-170.69999999999709</v>
      </c>
      <c r="G110" s="12">
        <v>42051</v>
      </c>
      <c r="H110" s="75">
        <f t="shared" si="19"/>
        <v>135.14375401298423</v>
      </c>
      <c r="I110" s="13">
        <f t="shared" si="20"/>
        <v>14778.300000000003</v>
      </c>
      <c r="J110" s="84"/>
    </row>
    <row r="111" spans="1:10" ht="45.6">
      <c r="A111" s="11" t="s">
        <v>150</v>
      </c>
      <c r="B111" s="36" t="s">
        <v>145</v>
      </c>
      <c r="C111" s="12">
        <v>197700</v>
      </c>
      <c r="D111" s="12">
        <v>197700</v>
      </c>
      <c r="E111" s="75">
        <f t="shared" si="17"/>
        <v>100</v>
      </c>
      <c r="F111" s="13">
        <f t="shared" si="18"/>
        <v>0</v>
      </c>
      <c r="G111" s="12">
        <v>167730</v>
      </c>
      <c r="H111" s="75">
        <f t="shared" si="19"/>
        <v>117.86800214630657</v>
      </c>
      <c r="I111" s="13">
        <f t="shared" si="20"/>
        <v>29970</v>
      </c>
      <c r="J111" s="84"/>
    </row>
    <row r="112" spans="1:10" ht="45.6">
      <c r="A112" s="11">
        <v>41051500</v>
      </c>
      <c r="B112" s="36" t="s">
        <v>146</v>
      </c>
      <c r="C112" s="12">
        <v>200700</v>
      </c>
      <c r="D112" s="12">
        <v>200700</v>
      </c>
      <c r="E112" s="75">
        <f t="shared" si="17"/>
        <v>100</v>
      </c>
      <c r="F112" s="13">
        <f t="shared" si="18"/>
        <v>0</v>
      </c>
      <c r="G112" s="12">
        <v>154326</v>
      </c>
      <c r="H112" s="75">
        <f t="shared" si="19"/>
        <v>130.04937599626766</v>
      </c>
      <c r="I112" s="13">
        <f t="shared" si="20"/>
        <v>46374</v>
      </c>
      <c r="J112" s="84"/>
    </row>
    <row r="113" spans="1:11" ht="45.6">
      <c r="A113" s="11" t="s">
        <v>153</v>
      </c>
      <c r="B113" s="36" t="s">
        <v>147</v>
      </c>
      <c r="C113" s="12">
        <v>139500</v>
      </c>
      <c r="D113" s="12">
        <v>139500</v>
      </c>
      <c r="E113" s="75">
        <f t="shared" si="17"/>
        <v>100</v>
      </c>
      <c r="F113" s="13">
        <f t="shared" si="18"/>
        <v>0</v>
      </c>
      <c r="G113" s="12">
        <v>109800</v>
      </c>
      <c r="H113" s="75">
        <f t="shared" si="19"/>
        <v>127.04918032786885</v>
      </c>
      <c r="I113" s="13">
        <f t="shared" si="20"/>
        <v>29700</v>
      </c>
      <c r="J113" s="84"/>
    </row>
    <row r="114" spans="1:11" ht="45.6">
      <c r="A114" s="11" t="s">
        <v>152</v>
      </c>
      <c r="B114" s="36" t="s">
        <v>148</v>
      </c>
      <c r="C114" s="12">
        <v>535400</v>
      </c>
      <c r="D114" s="12">
        <v>535400</v>
      </c>
      <c r="E114" s="75">
        <f t="shared" si="17"/>
        <v>100</v>
      </c>
      <c r="F114" s="13">
        <f t="shared" si="18"/>
        <v>0</v>
      </c>
      <c r="G114" s="12">
        <v>375000</v>
      </c>
      <c r="H114" s="75">
        <f t="shared" si="19"/>
        <v>142.77333333333334</v>
      </c>
      <c r="I114" s="13">
        <f t="shared" si="20"/>
        <v>160400</v>
      </c>
      <c r="J114" s="84"/>
    </row>
    <row r="115" spans="1:11" ht="22.8">
      <c r="A115" s="133" t="s">
        <v>68</v>
      </c>
      <c r="B115" s="134"/>
      <c r="C115" s="14">
        <f>C7+C68+C92</f>
        <v>53597490</v>
      </c>
      <c r="D115" s="14">
        <f>D7+D68+D92</f>
        <v>61918785.710000001</v>
      </c>
      <c r="E115" s="78">
        <f>IF(C115=0,0,D115/C115*100)</f>
        <v>115.52553246430011</v>
      </c>
      <c r="F115" s="14">
        <f>F7+F68+F92</f>
        <v>8321295.7100000037</v>
      </c>
      <c r="G115" s="14">
        <f>G7+G68+G92</f>
        <v>44070051.240000002</v>
      </c>
      <c r="H115" s="78">
        <f t="shared" si="11"/>
        <v>140.50082531739756</v>
      </c>
      <c r="I115" s="14">
        <f>D115-G115</f>
        <v>17848734.469999999</v>
      </c>
      <c r="J115" s="84"/>
    </row>
    <row r="116" spans="1:11" ht="22.8">
      <c r="A116" s="133" t="s">
        <v>83</v>
      </c>
      <c r="B116" s="134"/>
      <c r="C116" s="14">
        <f>C115+C96</f>
        <v>108365625</v>
      </c>
      <c r="D116" s="14">
        <f>D115+D96</f>
        <v>115299951.31999999</v>
      </c>
      <c r="E116" s="78">
        <f>IF(C116=0,0,D116/C116*100)</f>
        <v>106.39900920610201</v>
      </c>
      <c r="F116" s="14">
        <f>D116-C116</f>
        <v>6934326.3199999928</v>
      </c>
      <c r="G116" s="14">
        <f>G115+G96</f>
        <v>105097233.03999999</v>
      </c>
      <c r="H116" s="78">
        <f t="shared" si="11"/>
        <v>109.70788477001754</v>
      </c>
      <c r="I116" s="14">
        <f>D116-G116</f>
        <v>10202718.280000001</v>
      </c>
      <c r="J116" s="84"/>
    </row>
    <row r="117" spans="1:11" ht="27.6">
      <c r="A117" s="135" t="s">
        <v>82</v>
      </c>
      <c r="B117" s="135"/>
      <c r="C117" s="135"/>
      <c r="D117" s="135"/>
      <c r="E117" s="135"/>
      <c r="F117" s="135"/>
      <c r="G117" s="135"/>
      <c r="H117" s="135"/>
      <c r="I117" s="135"/>
      <c r="J117" s="85" t="s">
        <v>137</v>
      </c>
      <c r="K117" s="86"/>
    </row>
    <row r="118" spans="1:11" ht="22.8">
      <c r="A118" s="5">
        <v>10000000</v>
      </c>
      <c r="B118" s="37" t="s">
        <v>1</v>
      </c>
      <c r="C118" s="15">
        <f>C119+C122+C125</f>
        <v>161200</v>
      </c>
      <c r="D118" s="15">
        <f>D119+D122+D125</f>
        <v>36252.33</v>
      </c>
      <c r="E118" s="74">
        <f t="shared" ref="E118:E136" si="21">IF(C118=0,0,D118/C118*100)</f>
        <v>22.489038461538463</v>
      </c>
      <c r="F118" s="15">
        <f t="shared" ref="F118:F136" si="22">D118-C118</f>
        <v>-124947.67</v>
      </c>
      <c r="G118" s="15">
        <f>G119+G122+G125</f>
        <v>8184.5999999999995</v>
      </c>
      <c r="H118" s="74">
        <f t="shared" si="11"/>
        <v>442.93343596510528</v>
      </c>
      <c r="I118" s="15">
        <f t="shared" ref="I118:I136" si="23">D118-G118</f>
        <v>28067.730000000003</v>
      </c>
      <c r="J118" s="84">
        <f t="shared" ref="J118:J151" si="24">ROUND((D118/$D$151)*100,1)</f>
        <v>0.5</v>
      </c>
    </row>
    <row r="119" spans="1:11" s="115" customFormat="1" ht="22.8">
      <c r="A119" s="123">
        <v>12000000</v>
      </c>
      <c r="B119" s="127" t="s">
        <v>163</v>
      </c>
      <c r="C119" s="128">
        <f>C120</f>
        <v>0</v>
      </c>
      <c r="D119" s="128">
        <f>D120</f>
        <v>-3250</v>
      </c>
      <c r="E119" s="126">
        <f>IF(C119=0,0,D119/C119*100)</f>
        <v>0</v>
      </c>
      <c r="F119" s="128">
        <f>D119-C119</f>
        <v>-3250</v>
      </c>
      <c r="G119" s="128">
        <f>G120</f>
        <v>0</v>
      </c>
      <c r="H119" s="126">
        <f>IF(G119&lt;0,0,IF(D119&lt;0,0,IF(G119=0,0,(IF(D119=0,0,(D119/G119)*100)))))</f>
        <v>0</v>
      </c>
      <c r="I119" s="128">
        <f>D119-G119</f>
        <v>-3250</v>
      </c>
    </row>
    <row r="120" spans="1:11" s="115" customFormat="1" ht="22.8">
      <c r="A120" s="109">
        <v>12020000</v>
      </c>
      <c r="B120" s="129" t="s">
        <v>164</v>
      </c>
      <c r="C120" s="130">
        <f>SUM(C121)</f>
        <v>0</v>
      </c>
      <c r="D120" s="130">
        <f>SUM(D121)</f>
        <v>-3250</v>
      </c>
      <c r="E120" s="112">
        <f>IF(C120=0,0,D120/C120*100)</f>
        <v>0</v>
      </c>
      <c r="F120" s="130">
        <f>D120-C120</f>
        <v>-3250</v>
      </c>
      <c r="G120" s="130">
        <f>SUM(G121)</f>
        <v>0</v>
      </c>
      <c r="H120" s="112">
        <f>IF(G120&lt;0,0,IF(D120&lt;0,0,IF(G120=0,0,(IF(D120=0,0,(D120/G120)*100)))))</f>
        <v>0</v>
      </c>
      <c r="I120" s="130">
        <f>D120-G120</f>
        <v>-3250</v>
      </c>
    </row>
    <row r="121" spans="1:11" ht="45.6">
      <c r="A121" s="11">
        <v>12020100</v>
      </c>
      <c r="B121" s="40" t="s">
        <v>165</v>
      </c>
      <c r="C121" s="20">
        <v>0</v>
      </c>
      <c r="D121" s="20">
        <v>-3250</v>
      </c>
      <c r="E121" s="75">
        <f>IF(C121=0,0,D121/C121*100)</f>
        <v>0</v>
      </c>
      <c r="F121" s="17">
        <f>D121-C121</f>
        <v>-3250</v>
      </c>
      <c r="G121" s="20"/>
      <c r="H121" s="75">
        <f>IF(G121&lt;0,0,IF(D121&lt;0,0,IF(G121=0,0,(IF(D121=0,0,(D121/G121)*100)))))</f>
        <v>0</v>
      </c>
      <c r="I121" s="17">
        <f>D121-G121</f>
        <v>-3250</v>
      </c>
      <c r="J121"/>
      <c r="K121"/>
    </row>
    <row r="122" spans="1:11" s="115" customFormat="1" ht="22.8">
      <c r="A122" s="123">
        <v>18000000</v>
      </c>
      <c r="B122" s="127" t="s">
        <v>13</v>
      </c>
      <c r="C122" s="128">
        <f>C123</f>
        <v>0</v>
      </c>
      <c r="D122" s="128">
        <f>D123</f>
        <v>0</v>
      </c>
      <c r="E122" s="126">
        <f t="shared" si="21"/>
        <v>0</v>
      </c>
      <c r="F122" s="128">
        <f t="shared" si="22"/>
        <v>0</v>
      </c>
      <c r="G122" s="128">
        <f>G123</f>
        <v>0</v>
      </c>
      <c r="H122" s="126">
        <f t="shared" si="11"/>
        <v>0</v>
      </c>
      <c r="I122" s="128">
        <f t="shared" si="23"/>
        <v>0</v>
      </c>
      <c r="J122" s="113">
        <f t="shared" si="24"/>
        <v>0</v>
      </c>
      <c r="K122" s="114"/>
    </row>
    <row r="123" spans="1:11" s="115" customFormat="1" ht="45.6">
      <c r="A123" s="109">
        <v>18040000</v>
      </c>
      <c r="B123" s="129" t="s">
        <v>28</v>
      </c>
      <c r="C123" s="130">
        <f>SUM(C124)</f>
        <v>0</v>
      </c>
      <c r="D123" s="130">
        <f>SUM(D124)</f>
        <v>0</v>
      </c>
      <c r="E123" s="112">
        <f t="shared" si="21"/>
        <v>0</v>
      </c>
      <c r="F123" s="130">
        <f t="shared" si="22"/>
        <v>0</v>
      </c>
      <c r="G123" s="130">
        <f>SUM(G124)</f>
        <v>0</v>
      </c>
      <c r="H123" s="112">
        <f t="shared" si="11"/>
        <v>0</v>
      </c>
      <c r="I123" s="130">
        <f t="shared" si="23"/>
        <v>0</v>
      </c>
      <c r="J123" s="113">
        <f t="shared" si="24"/>
        <v>0</v>
      </c>
      <c r="K123" s="114"/>
    </row>
    <row r="124" spans="1:11" ht="75" customHeight="1">
      <c r="A124" s="11">
        <v>18041500</v>
      </c>
      <c r="B124" s="40" t="s">
        <v>69</v>
      </c>
      <c r="C124" s="20">
        <v>0</v>
      </c>
      <c r="D124" s="20">
        <v>0</v>
      </c>
      <c r="E124" s="75">
        <f t="shared" si="21"/>
        <v>0</v>
      </c>
      <c r="F124" s="17">
        <f t="shared" si="22"/>
        <v>0</v>
      </c>
      <c r="G124" s="71"/>
      <c r="H124" s="75">
        <f t="shared" si="11"/>
        <v>0</v>
      </c>
      <c r="I124" s="17">
        <f t="shared" si="23"/>
        <v>0</v>
      </c>
      <c r="J124" s="84">
        <f t="shared" si="24"/>
        <v>0</v>
      </c>
    </row>
    <row r="125" spans="1:11" s="115" customFormat="1" ht="22.8">
      <c r="A125" s="123">
        <v>19000000</v>
      </c>
      <c r="B125" s="127" t="s">
        <v>36</v>
      </c>
      <c r="C125" s="128">
        <f>C126</f>
        <v>161200</v>
      </c>
      <c r="D125" s="128">
        <f>D126</f>
        <v>39502.33</v>
      </c>
      <c r="E125" s="126">
        <f t="shared" si="21"/>
        <v>24.505167493796527</v>
      </c>
      <c r="F125" s="128">
        <f t="shared" si="22"/>
        <v>-121697.67</v>
      </c>
      <c r="G125" s="128">
        <f>G126</f>
        <v>8184.5999999999995</v>
      </c>
      <c r="H125" s="126">
        <f t="shared" si="11"/>
        <v>482.64215722210008</v>
      </c>
      <c r="I125" s="128">
        <f t="shared" si="23"/>
        <v>31317.730000000003</v>
      </c>
      <c r="J125" s="113">
        <f t="shared" si="24"/>
        <v>0.5</v>
      </c>
      <c r="K125" s="114"/>
    </row>
    <row r="126" spans="1:11" s="115" customFormat="1" ht="22.8">
      <c r="A126" s="109">
        <v>19010000</v>
      </c>
      <c r="B126" s="110" t="s">
        <v>37</v>
      </c>
      <c r="C126" s="111">
        <f>SUM(C127:C129)</f>
        <v>161200</v>
      </c>
      <c r="D126" s="111">
        <f>SUM(D127:D129)</f>
        <v>39502.33</v>
      </c>
      <c r="E126" s="112">
        <f t="shared" si="21"/>
        <v>24.505167493796527</v>
      </c>
      <c r="F126" s="111">
        <f t="shared" si="22"/>
        <v>-121697.67</v>
      </c>
      <c r="G126" s="111">
        <f>SUM(G127:G129)</f>
        <v>8184.5999999999995</v>
      </c>
      <c r="H126" s="112">
        <f t="shared" si="11"/>
        <v>482.64215722210008</v>
      </c>
      <c r="I126" s="111">
        <f t="shared" si="23"/>
        <v>31317.730000000003</v>
      </c>
      <c r="J126" s="113">
        <f t="shared" si="24"/>
        <v>0.5</v>
      </c>
      <c r="K126" s="114"/>
    </row>
    <row r="127" spans="1:11" ht="45.6">
      <c r="A127" s="11">
        <v>19010100</v>
      </c>
      <c r="B127" s="36" t="s">
        <v>38</v>
      </c>
      <c r="C127" s="12">
        <v>105500</v>
      </c>
      <c r="D127" s="12">
        <v>26519.56</v>
      </c>
      <c r="E127" s="75">
        <f t="shared" si="21"/>
        <v>25.137023696682466</v>
      </c>
      <c r="F127" s="13">
        <f t="shared" si="22"/>
        <v>-78980.44</v>
      </c>
      <c r="G127" s="12">
        <v>7874.86</v>
      </c>
      <c r="H127" s="75">
        <f t="shared" si="11"/>
        <v>336.76230434572807</v>
      </c>
      <c r="I127" s="13">
        <f t="shared" si="23"/>
        <v>18644.7</v>
      </c>
      <c r="J127" s="84">
        <f t="shared" si="24"/>
        <v>0.4</v>
      </c>
    </row>
    <row r="128" spans="1:11" ht="28.5" customHeight="1">
      <c r="A128" s="11">
        <v>19010200</v>
      </c>
      <c r="B128" s="36" t="s">
        <v>39</v>
      </c>
      <c r="C128" s="12">
        <v>55000</v>
      </c>
      <c r="D128" s="12">
        <v>12852.77</v>
      </c>
      <c r="E128" s="75">
        <f t="shared" si="21"/>
        <v>23.368672727272727</v>
      </c>
      <c r="F128" s="13">
        <f t="shared" si="22"/>
        <v>-42147.229999999996</v>
      </c>
      <c r="G128" s="12">
        <v>80.739999999999995</v>
      </c>
      <c r="H128" s="75">
        <f t="shared" si="11"/>
        <v>15918.714391875155</v>
      </c>
      <c r="I128" s="13">
        <f t="shared" si="23"/>
        <v>12772.03</v>
      </c>
      <c r="J128" s="84">
        <f t="shared" si="24"/>
        <v>0.2</v>
      </c>
    </row>
    <row r="129" spans="1:14" ht="53.25" customHeight="1">
      <c r="A129" s="11">
        <v>19010300</v>
      </c>
      <c r="B129" s="36" t="s">
        <v>40</v>
      </c>
      <c r="C129" s="12">
        <v>700</v>
      </c>
      <c r="D129" s="12">
        <v>130</v>
      </c>
      <c r="E129" s="75">
        <f t="shared" si="21"/>
        <v>18.571428571428573</v>
      </c>
      <c r="F129" s="13">
        <f t="shared" si="22"/>
        <v>-570</v>
      </c>
      <c r="G129" s="12">
        <v>229</v>
      </c>
      <c r="H129" s="75">
        <f t="shared" si="11"/>
        <v>56.768558951965062</v>
      </c>
      <c r="I129" s="13">
        <f t="shared" si="23"/>
        <v>-99</v>
      </c>
      <c r="J129" s="84">
        <f t="shared" si="24"/>
        <v>0</v>
      </c>
    </row>
    <row r="130" spans="1:14" ht="22.8">
      <c r="A130" s="5">
        <v>20000000</v>
      </c>
      <c r="B130" s="37" t="s">
        <v>41</v>
      </c>
      <c r="C130" s="15">
        <f>C131+C134</f>
        <v>13973936.630000001</v>
      </c>
      <c r="D130" s="15">
        <f>D131+D134</f>
        <v>3262338.13</v>
      </c>
      <c r="E130" s="74">
        <f t="shared" si="21"/>
        <v>23.345877517407917</v>
      </c>
      <c r="F130" s="15">
        <f t="shared" si="22"/>
        <v>-10711598.5</v>
      </c>
      <c r="G130" s="15">
        <f>G131+G134</f>
        <v>2781820.01</v>
      </c>
      <c r="H130" s="74">
        <f t="shared" ref="H130:H154" si="25">IF(G130&lt;0,0,IF(D130&lt;0,0,IF(G130=0,0,(IF(D130=0,0,(D130/G130)*100)))))</f>
        <v>117.27351583756851</v>
      </c>
      <c r="I130" s="15">
        <f t="shared" si="23"/>
        <v>480518.12000000011</v>
      </c>
      <c r="J130" s="84">
        <f t="shared" si="24"/>
        <v>45.4</v>
      </c>
    </row>
    <row r="131" spans="1:14" ht="22.8">
      <c r="A131" s="7">
        <v>24000000</v>
      </c>
      <c r="B131" s="38" t="s">
        <v>55</v>
      </c>
      <c r="C131" s="16">
        <f>C132</f>
        <v>1000</v>
      </c>
      <c r="D131" s="16">
        <f>D132</f>
        <v>0</v>
      </c>
      <c r="E131" s="76">
        <f t="shared" si="21"/>
        <v>0</v>
      </c>
      <c r="F131" s="16">
        <f t="shared" si="22"/>
        <v>-1000</v>
      </c>
      <c r="G131" s="16">
        <f>G132</f>
        <v>0</v>
      </c>
      <c r="H131" s="76">
        <f t="shared" si="25"/>
        <v>0</v>
      </c>
      <c r="I131" s="16">
        <f t="shared" si="23"/>
        <v>0</v>
      </c>
      <c r="J131" s="84">
        <f t="shared" si="24"/>
        <v>0</v>
      </c>
    </row>
    <row r="132" spans="1:14" ht="22.8">
      <c r="A132" s="9">
        <v>24060000</v>
      </c>
      <c r="B132" s="39" t="s">
        <v>44</v>
      </c>
      <c r="C132" s="18">
        <f>C133</f>
        <v>1000</v>
      </c>
      <c r="D132" s="18">
        <f>D133</f>
        <v>0</v>
      </c>
      <c r="E132" s="77">
        <f t="shared" si="21"/>
        <v>0</v>
      </c>
      <c r="F132" s="18">
        <f t="shared" si="22"/>
        <v>-1000</v>
      </c>
      <c r="G132" s="18">
        <f>G133</f>
        <v>0</v>
      </c>
      <c r="H132" s="77">
        <f t="shared" si="25"/>
        <v>0</v>
      </c>
      <c r="I132" s="18">
        <f t="shared" si="23"/>
        <v>0</v>
      </c>
      <c r="J132" s="84">
        <f t="shared" si="24"/>
        <v>0</v>
      </c>
    </row>
    <row r="133" spans="1:14" ht="45.6">
      <c r="A133" s="11">
        <v>24062100</v>
      </c>
      <c r="B133" s="40" t="s">
        <v>70</v>
      </c>
      <c r="C133" s="20">
        <v>1000</v>
      </c>
      <c r="D133" s="20">
        <v>0</v>
      </c>
      <c r="E133" s="75">
        <f t="shared" si="21"/>
        <v>0</v>
      </c>
      <c r="F133" s="17">
        <f t="shared" si="22"/>
        <v>-1000</v>
      </c>
      <c r="G133" s="20">
        <v>0</v>
      </c>
      <c r="H133" s="75">
        <f t="shared" si="25"/>
        <v>0</v>
      </c>
      <c r="I133" s="17">
        <f t="shared" si="23"/>
        <v>0</v>
      </c>
      <c r="J133" s="84">
        <f t="shared" si="24"/>
        <v>0</v>
      </c>
    </row>
    <row r="134" spans="1:14" ht="22.8">
      <c r="A134" s="7">
        <v>25000000</v>
      </c>
      <c r="B134" s="38" t="s">
        <v>72</v>
      </c>
      <c r="C134" s="16">
        <f>C135+C136</f>
        <v>13972936.630000001</v>
      </c>
      <c r="D134" s="16">
        <f>D135+D136</f>
        <v>3262338.13</v>
      </c>
      <c r="E134" s="76">
        <f t="shared" si="21"/>
        <v>23.347548309893106</v>
      </c>
      <c r="F134" s="16">
        <f t="shared" si="22"/>
        <v>-10710598.5</v>
      </c>
      <c r="G134" s="16">
        <f>G135+G136</f>
        <v>2781820.01</v>
      </c>
      <c r="H134" s="76">
        <f t="shared" si="25"/>
        <v>117.27351583756851</v>
      </c>
      <c r="I134" s="16">
        <f t="shared" si="23"/>
        <v>480518.12000000011</v>
      </c>
      <c r="J134" s="84">
        <f t="shared" si="24"/>
        <v>45.4</v>
      </c>
    </row>
    <row r="135" spans="1:14" ht="45.6">
      <c r="A135" s="9">
        <v>25010000</v>
      </c>
      <c r="B135" s="39" t="s">
        <v>73</v>
      </c>
      <c r="C135" s="18">
        <v>12591660.16</v>
      </c>
      <c r="D135" s="18">
        <v>2098771.25</v>
      </c>
      <c r="E135" s="77">
        <f t="shared" si="21"/>
        <v>16.667947064416325</v>
      </c>
      <c r="F135" s="18">
        <f t="shared" si="22"/>
        <v>-10492888.91</v>
      </c>
      <c r="G135" s="18">
        <v>1784077.81</v>
      </c>
      <c r="H135" s="77">
        <f t="shared" si="25"/>
        <v>117.63899748296292</v>
      </c>
      <c r="I135" s="18">
        <f t="shared" si="23"/>
        <v>314693.43999999994</v>
      </c>
      <c r="J135" s="84">
        <f t="shared" si="24"/>
        <v>29.2</v>
      </c>
      <c r="K135" s="141"/>
      <c r="L135" s="141"/>
      <c r="M135" s="141"/>
      <c r="N135" s="141"/>
    </row>
    <row r="136" spans="1:14" ht="22.8">
      <c r="A136" s="9">
        <v>25020000</v>
      </c>
      <c r="B136" s="39" t="s">
        <v>74</v>
      </c>
      <c r="C136" s="18">
        <v>1381276.47</v>
      </c>
      <c r="D136" s="18">
        <v>1163566.8799999999</v>
      </c>
      <c r="E136" s="77">
        <f t="shared" si="21"/>
        <v>84.2385217783374</v>
      </c>
      <c r="F136" s="18">
        <f t="shared" si="22"/>
        <v>-217709.59000000008</v>
      </c>
      <c r="G136" s="18">
        <v>997742.2</v>
      </c>
      <c r="H136" s="77">
        <f t="shared" si="25"/>
        <v>116.61999261933593</v>
      </c>
      <c r="I136" s="18">
        <f t="shared" si="23"/>
        <v>165824.67999999993</v>
      </c>
      <c r="J136" s="84">
        <f t="shared" si="24"/>
        <v>16.2</v>
      </c>
      <c r="K136" s="141"/>
      <c r="L136" s="141"/>
      <c r="M136" s="141"/>
      <c r="N136" s="141"/>
    </row>
    <row r="137" spans="1:14" ht="24.6">
      <c r="A137" s="137" t="s">
        <v>99</v>
      </c>
      <c r="B137" s="138"/>
      <c r="C137" s="23">
        <f>C138+C139</f>
        <v>17000000</v>
      </c>
      <c r="D137" s="23">
        <f>D138+D139</f>
        <v>2385982.61</v>
      </c>
      <c r="E137" s="78">
        <f t="shared" ref="E137:E144" si="26">IF(C137=0,0,D137/C137*100)</f>
        <v>14.035191823529411</v>
      </c>
      <c r="F137" s="23">
        <f t="shared" ref="F137:F144" si="27">D137-C137</f>
        <v>-14614017.390000001</v>
      </c>
      <c r="G137" s="23">
        <f>G138+G139</f>
        <v>142310</v>
      </c>
      <c r="H137" s="78">
        <f t="shared" si="25"/>
        <v>1676.6092403906964</v>
      </c>
      <c r="I137" s="23">
        <f t="shared" ref="I137:I144" si="28">D137-G137</f>
        <v>2243672.61</v>
      </c>
      <c r="J137" s="84">
        <f t="shared" si="24"/>
        <v>33.200000000000003</v>
      </c>
    </row>
    <row r="138" spans="1:14" ht="22.8">
      <c r="A138" s="21">
        <v>24170000</v>
      </c>
      <c r="B138" s="41" t="s">
        <v>71</v>
      </c>
      <c r="C138" s="22">
        <v>12000000</v>
      </c>
      <c r="D138" s="22">
        <v>2262906.7599999998</v>
      </c>
      <c r="E138" s="77">
        <f t="shared" si="26"/>
        <v>18.857556333333331</v>
      </c>
      <c r="F138" s="18">
        <f t="shared" si="27"/>
        <v>-9737093.2400000002</v>
      </c>
      <c r="G138" s="22">
        <v>142310</v>
      </c>
      <c r="H138" s="77">
        <f t="shared" si="25"/>
        <v>1590.1249104068581</v>
      </c>
      <c r="I138" s="18">
        <f t="shared" si="28"/>
        <v>2120596.7599999998</v>
      </c>
      <c r="J138" s="84">
        <f t="shared" si="24"/>
        <v>31.5</v>
      </c>
    </row>
    <row r="139" spans="1:14" ht="22.8">
      <c r="A139" s="5">
        <v>30000000</v>
      </c>
      <c r="B139" s="37" t="s">
        <v>75</v>
      </c>
      <c r="C139" s="15">
        <f>C140+C142</f>
        <v>5000000</v>
      </c>
      <c r="D139" s="15">
        <f>D140+D142</f>
        <v>123075.85</v>
      </c>
      <c r="E139" s="74">
        <f t="shared" si="26"/>
        <v>2.4615170000000002</v>
      </c>
      <c r="F139" s="15">
        <f t="shared" si="27"/>
        <v>-4876924.1500000004</v>
      </c>
      <c r="G139" s="15">
        <f>G140+G142</f>
        <v>0</v>
      </c>
      <c r="H139" s="74">
        <f t="shared" si="25"/>
        <v>0</v>
      </c>
      <c r="I139" s="15">
        <f t="shared" si="28"/>
        <v>123075.85</v>
      </c>
      <c r="J139" s="84">
        <f t="shared" si="24"/>
        <v>1.7</v>
      </c>
    </row>
    <row r="140" spans="1:14" ht="22.8" hidden="1">
      <c r="A140" s="7">
        <v>31000000</v>
      </c>
      <c r="B140" s="38" t="s">
        <v>92</v>
      </c>
      <c r="C140" s="16">
        <f>C141</f>
        <v>0</v>
      </c>
      <c r="D140" s="16">
        <f>D141</f>
        <v>0</v>
      </c>
      <c r="E140" s="76">
        <f t="shared" si="26"/>
        <v>0</v>
      </c>
      <c r="F140" s="16">
        <f t="shared" si="27"/>
        <v>0</v>
      </c>
      <c r="G140" s="16">
        <f>G141</f>
        <v>0</v>
      </c>
      <c r="H140" s="76">
        <f t="shared" si="25"/>
        <v>0</v>
      </c>
      <c r="I140" s="16">
        <f t="shared" si="28"/>
        <v>0</v>
      </c>
      <c r="J140" s="84">
        <f t="shared" si="24"/>
        <v>0</v>
      </c>
    </row>
    <row r="141" spans="1:14" ht="45.6" hidden="1">
      <c r="A141" s="9">
        <v>31030000</v>
      </c>
      <c r="B141" s="39" t="s">
        <v>97</v>
      </c>
      <c r="C141" s="18">
        <v>0</v>
      </c>
      <c r="D141" s="18">
        <v>0</v>
      </c>
      <c r="E141" s="77">
        <f t="shared" si="26"/>
        <v>0</v>
      </c>
      <c r="F141" s="18">
        <f t="shared" si="27"/>
        <v>0</v>
      </c>
      <c r="G141" s="18">
        <v>0</v>
      </c>
      <c r="H141" s="77">
        <f t="shared" si="25"/>
        <v>0</v>
      </c>
      <c r="I141" s="18">
        <f t="shared" si="28"/>
        <v>0</v>
      </c>
      <c r="J141" s="84">
        <f t="shared" si="24"/>
        <v>0</v>
      </c>
    </row>
    <row r="142" spans="1:14" ht="22.8">
      <c r="A142" s="7">
        <v>33000000</v>
      </c>
      <c r="B142" s="38" t="s">
        <v>76</v>
      </c>
      <c r="C142" s="16">
        <f>C143</f>
        <v>5000000</v>
      </c>
      <c r="D142" s="16">
        <f>D143</f>
        <v>123075.85</v>
      </c>
      <c r="E142" s="76">
        <f t="shared" si="26"/>
        <v>2.4615170000000002</v>
      </c>
      <c r="F142" s="16">
        <f t="shared" si="27"/>
        <v>-4876924.1500000004</v>
      </c>
      <c r="G142" s="16">
        <f>G143</f>
        <v>0</v>
      </c>
      <c r="H142" s="76">
        <f t="shared" si="25"/>
        <v>0</v>
      </c>
      <c r="I142" s="16">
        <f t="shared" si="28"/>
        <v>123075.85</v>
      </c>
      <c r="J142" s="84">
        <f t="shared" si="24"/>
        <v>1.7</v>
      </c>
    </row>
    <row r="143" spans="1:14" ht="22.8">
      <c r="A143" s="9">
        <v>33010000</v>
      </c>
      <c r="B143" s="39" t="s">
        <v>77</v>
      </c>
      <c r="C143" s="18">
        <f>C144</f>
        <v>5000000</v>
      </c>
      <c r="D143" s="18">
        <f>D144</f>
        <v>123075.85</v>
      </c>
      <c r="E143" s="77">
        <f t="shared" si="26"/>
        <v>2.4615170000000002</v>
      </c>
      <c r="F143" s="18">
        <f t="shared" si="27"/>
        <v>-4876924.1500000004</v>
      </c>
      <c r="G143" s="18">
        <f>G144</f>
        <v>0</v>
      </c>
      <c r="H143" s="77">
        <f t="shared" si="25"/>
        <v>0</v>
      </c>
      <c r="I143" s="18">
        <f t="shared" si="28"/>
        <v>123075.85</v>
      </c>
      <c r="J143" s="84">
        <f t="shared" si="24"/>
        <v>1.7</v>
      </c>
    </row>
    <row r="144" spans="1:14" ht="72.75" customHeight="1">
      <c r="A144" s="11">
        <v>33010100</v>
      </c>
      <c r="B144" s="40" t="s">
        <v>78</v>
      </c>
      <c r="C144" s="20">
        <v>5000000</v>
      </c>
      <c r="D144" s="20">
        <v>123075.85</v>
      </c>
      <c r="E144" s="75">
        <f t="shared" si="26"/>
        <v>2.4615170000000002</v>
      </c>
      <c r="F144" s="17">
        <f t="shared" si="27"/>
        <v>-4876924.1500000004</v>
      </c>
      <c r="G144" s="20">
        <v>0</v>
      </c>
      <c r="H144" s="75">
        <f t="shared" si="25"/>
        <v>0</v>
      </c>
      <c r="I144" s="17">
        <f t="shared" si="28"/>
        <v>123075.85</v>
      </c>
      <c r="J144" s="84">
        <f t="shared" si="24"/>
        <v>1.7</v>
      </c>
    </row>
    <row r="145" spans="1:10" ht="22.8" hidden="1">
      <c r="A145" s="5">
        <v>40000000</v>
      </c>
      <c r="B145" s="33" t="s">
        <v>56</v>
      </c>
      <c r="C145" s="15">
        <f t="shared" ref="C145:D147" si="29">C146</f>
        <v>0</v>
      </c>
      <c r="D145" s="15">
        <f t="shared" si="29"/>
        <v>0</v>
      </c>
      <c r="E145" s="74">
        <f t="shared" ref="E145:E150" si="30">IF(C145=0,0,D145/C145*100)</f>
        <v>0</v>
      </c>
      <c r="F145" s="15">
        <f t="shared" ref="F145:F150" si="31">D145-C145</f>
        <v>0</v>
      </c>
      <c r="G145" s="15">
        <f>G146</f>
        <v>0</v>
      </c>
      <c r="H145" s="74">
        <f t="shared" si="25"/>
        <v>0</v>
      </c>
      <c r="I145" s="15">
        <f t="shared" ref="I145:I150" si="32">D145-G145</f>
        <v>0</v>
      </c>
      <c r="J145" s="84">
        <f t="shared" si="24"/>
        <v>0</v>
      </c>
    </row>
    <row r="146" spans="1:10" ht="22.8" hidden="1">
      <c r="A146" s="7">
        <v>41000000</v>
      </c>
      <c r="B146" s="34" t="s">
        <v>57</v>
      </c>
      <c r="C146" s="16">
        <f t="shared" si="29"/>
        <v>0</v>
      </c>
      <c r="D146" s="16">
        <f t="shared" si="29"/>
        <v>0</v>
      </c>
      <c r="E146" s="76">
        <f t="shared" si="30"/>
        <v>0</v>
      </c>
      <c r="F146" s="16">
        <f t="shared" si="31"/>
        <v>0</v>
      </c>
      <c r="G146" s="16">
        <f>G147</f>
        <v>0</v>
      </c>
      <c r="H146" s="76">
        <f t="shared" si="25"/>
        <v>0</v>
      </c>
      <c r="I146" s="16">
        <f t="shared" si="32"/>
        <v>0</v>
      </c>
      <c r="J146" s="84">
        <f t="shared" si="24"/>
        <v>0</v>
      </c>
    </row>
    <row r="147" spans="1:10" ht="22.8" hidden="1">
      <c r="A147" s="9">
        <v>41030000</v>
      </c>
      <c r="B147" s="35" t="s">
        <v>60</v>
      </c>
      <c r="C147" s="18">
        <f t="shared" si="29"/>
        <v>0</v>
      </c>
      <c r="D147" s="18">
        <f t="shared" si="29"/>
        <v>0</v>
      </c>
      <c r="E147" s="77">
        <f t="shared" si="30"/>
        <v>0</v>
      </c>
      <c r="F147" s="18">
        <f t="shared" si="31"/>
        <v>0</v>
      </c>
      <c r="G147" s="18">
        <f>G148</f>
        <v>0</v>
      </c>
      <c r="H147" s="77">
        <f t="shared" si="25"/>
        <v>0</v>
      </c>
      <c r="I147" s="18">
        <f t="shared" si="32"/>
        <v>0</v>
      </c>
      <c r="J147" s="84">
        <f t="shared" si="24"/>
        <v>0</v>
      </c>
    </row>
    <row r="148" spans="1:10" ht="22.8" hidden="1">
      <c r="A148" s="11"/>
      <c r="B148" s="36"/>
      <c r="C148" s="20"/>
      <c r="D148" s="20"/>
      <c r="E148" s="75">
        <f t="shared" si="30"/>
        <v>0</v>
      </c>
      <c r="F148" s="17">
        <f t="shared" si="31"/>
        <v>0</v>
      </c>
      <c r="G148" s="20"/>
      <c r="H148" s="75">
        <f t="shared" si="25"/>
        <v>0</v>
      </c>
      <c r="I148" s="17">
        <f t="shared" si="32"/>
        <v>0</v>
      </c>
      <c r="J148" s="84">
        <f t="shared" si="24"/>
        <v>0</v>
      </c>
    </row>
    <row r="149" spans="1:10" ht="22.8">
      <c r="A149" s="5">
        <v>50000000</v>
      </c>
      <c r="B149" s="37" t="s">
        <v>79</v>
      </c>
      <c r="C149" s="15">
        <f>C150</f>
        <v>3300000</v>
      </c>
      <c r="D149" s="15">
        <f>D150</f>
        <v>1499421.21</v>
      </c>
      <c r="E149" s="74">
        <f t="shared" si="30"/>
        <v>45.437006363636364</v>
      </c>
      <c r="F149" s="15">
        <f t="shared" si="31"/>
        <v>-1800578.79</v>
      </c>
      <c r="G149" s="15">
        <f>G150</f>
        <v>1010621.25</v>
      </c>
      <c r="H149" s="74">
        <f t="shared" si="25"/>
        <v>148.36628558918585</v>
      </c>
      <c r="I149" s="15">
        <f t="shared" si="32"/>
        <v>488799.95999999996</v>
      </c>
      <c r="J149" s="84">
        <f t="shared" si="24"/>
        <v>20.9</v>
      </c>
    </row>
    <row r="150" spans="1:10" ht="49.5" customHeight="1">
      <c r="A150" s="11">
        <v>50110000</v>
      </c>
      <c r="B150" s="40" t="s">
        <v>80</v>
      </c>
      <c r="C150" s="20">
        <v>3300000</v>
      </c>
      <c r="D150" s="20">
        <v>1499421.21</v>
      </c>
      <c r="E150" s="75">
        <f t="shared" si="30"/>
        <v>45.437006363636364</v>
      </c>
      <c r="F150" s="17">
        <f t="shared" si="31"/>
        <v>-1800578.79</v>
      </c>
      <c r="G150" s="20">
        <v>1010621.25</v>
      </c>
      <c r="H150" s="75">
        <f t="shared" si="25"/>
        <v>148.36628558918585</v>
      </c>
      <c r="I150" s="17">
        <f t="shared" si="32"/>
        <v>488799.95999999996</v>
      </c>
      <c r="J150" s="84">
        <f t="shared" si="24"/>
        <v>20.9</v>
      </c>
    </row>
    <row r="151" spans="1:10" ht="22.8">
      <c r="A151" s="133" t="s">
        <v>127</v>
      </c>
      <c r="B151" s="136"/>
      <c r="C151" s="23">
        <f>C118+C130+C149+C137</f>
        <v>34435136.630000003</v>
      </c>
      <c r="D151" s="23">
        <f>D118+D130+D149+D137</f>
        <v>7183994.2799999993</v>
      </c>
      <c r="E151" s="78">
        <f>IF(C151=0,0,D151/C151*100)</f>
        <v>20.862395166863603</v>
      </c>
      <c r="F151" s="23">
        <f>D151-C151</f>
        <v>-27251142.350000001</v>
      </c>
      <c r="G151" s="23">
        <f>G118+G130+G149+G137</f>
        <v>3942935.86</v>
      </c>
      <c r="H151" s="78">
        <f t="shared" si="25"/>
        <v>182.19911596533046</v>
      </c>
      <c r="I151" s="23">
        <f>D151-G151</f>
        <v>3241058.4199999995</v>
      </c>
      <c r="J151" s="84">
        <f t="shared" si="24"/>
        <v>100</v>
      </c>
    </row>
    <row r="152" spans="1:10" ht="22.8" hidden="1">
      <c r="A152" s="133" t="s">
        <v>87</v>
      </c>
      <c r="B152" s="136"/>
      <c r="C152" s="23">
        <f>C151+C145</f>
        <v>34435136.630000003</v>
      </c>
      <c r="D152" s="23">
        <f>D151+D145</f>
        <v>7183994.2799999993</v>
      </c>
      <c r="E152" s="78">
        <f>IF(C152=0,0,D152/C152*100)</f>
        <v>20.862395166863603</v>
      </c>
      <c r="F152" s="23">
        <f>D152-C152</f>
        <v>-27251142.350000001</v>
      </c>
      <c r="G152" s="23">
        <f>G151+G145</f>
        <v>3942935.86</v>
      </c>
      <c r="H152" s="78">
        <f t="shared" si="25"/>
        <v>182.19911596533046</v>
      </c>
      <c r="I152" s="23">
        <f>D152-G152</f>
        <v>3241058.4199999995</v>
      </c>
      <c r="J152" s="85"/>
    </row>
    <row r="153" spans="1:10" ht="22.8">
      <c r="A153" s="131" t="s">
        <v>88</v>
      </c>
      <c r="B153" s="132"/>
      <c r="C153" s="24">
        <f>C151+C115</f>
        <v>88032626.629999995</v>
      </c>
      <c r="D153" s="24">
        <f>D151+D115</f>
        <v>69102779.989999995</v>
      </c>
      <c r="E153" s="79">
        <f>IF(C153=0,0,D153/C153*100)</f>
        <v>78.496783107969833</v>
      </c>
      <c r="F153" s="24">
        <f>D153-C153</f>
        <v>-18929846.640000001</v>
      </c>
      <c r="G153" s="24">
        <f>G151+G115</f>
        <v>48012987.100000001</v>
      </c>
      <c r="H153" s="79">
        <f t="shared" si="25"/>
        <v>143.9251839217477</v>
      </c>
      <c r="I153" s="24">
        <f>D153-G153</f>
        <v>21089792.889999993</v>
      </c>
      <c r="J153" s="85"/>
    </row>
    <row r="154" spans="1:10" ht="22.8">
      <c r="A154" s="131" t="s">
        <v>89</v>
      </c>
      <c r="B154" s="132"/>
      <c r="C154" s="24">
        <f>C152+C116</f>
        <v>142800761.63</v>
      </c>
      <c r="D154" s="24">
        <f>D152+D116</f>
        <v>122483945.59999999</v>
      </c>
      <c r="E154" s="79">
        <f>IF(C154=0,0,D154/C154*100)</f>
        <v>85.772613676500313</v>
      </c>
      <c r="F154" s="24">
        <f>D154-C154</f>
        <v>-20316816.030000001</v>
      </c>
      <c r="G154" s="24">
        <f>G152+G116</f>
        <v>109040168.89999999</v>
      </c>
      <c r="H154" s="79">
        <f t="shared" si="25"/>
        <v>112.32919651136012</v>
      </c>
      <c r="I154" s="24">
        <f>D154-G154</f>
        <v>13443776.700000003</v>
      </c>
      <c r="J154" s="85"/>
    </row>
    <row r="155" spans="1:10" ht="27.6">
      <c r="A155" s="26"/>
      <c r="B155" s="27" t="s">
        <v>157</v>
      </c>
      <c r="C155" s="28"/>
      <c r="D155" s="28"/>
      <c r="E155" s="29"/>
      <c r="F155" s="29" t="s">
        <v>158</v>
      </c>
      <c r="H155" s="56"/>
      <c r="I155" s="26"/>
      <c r="J155" s="82">
        <f>(D63/D153)*100</f>
        <v>20.152220275385773</v>
      </c>
    </row>
    <row r="156" spans="1:10" ht="27.6">
      <c r="B156" s="59" t="s">
        <v>113</v>
      </c>
    </row>
    <row r="159" spans="1:10" ht="30.6">
      <c r="B159" s="27" t="s">
        <v>93</v>
      </c>
      <c r="C159" s="28"/>
      <c r="D159" s="28"/>
      <c r="E159" s="29"/>
      <c r="F159" s="29" t="s">
        <v>94</v>
      </c>
      <c r="H159" s="43" t="s">
        <v>95</v>
      </c>
    </row>
    <row r="160" spans="1:10">
      <c r="H160" s="42"/>
    </row>
    <row r="161" spans="2:8">
      <c r="H161" s="42"/>
    </row>
    <row r="162" spans="2:8">
      <c r="H162" s="42"/>
    </row>
    <row r="163" spans="2:8">
      <c r="H163" s="42"/>
    </row>
    <row r="164" spans="2:8" ht="30.6">
      <c r="B164" s="27" t="s">
        <v>154</v>
      </c>
      <c r="C164" s="28"/>
      <c r="D164" s="28"/>
      <c r="E164" s="29"/>
      <c r="F164" s="29" t="s">
        <v>155</v>
      </c>
      <c r="H164" s="43" t="s">
        <v>96</v>
      </c>
    </row>
    <row r="882" spans="1:4">
      <c r="A882" s="52"/>
      <c r="B882" s="52"/>
      <c r="C882" s="52"/>
      <c r="D882" s="53"/>
    </row>
    <row r="885" spans="1:4">
      <c r="A885" s="52"/>
      <c r="B885" s="52"/>
      <c r="C885" s="52"/>
      <c r="D885" s="53"/>
    </row>
    <row r="888" spans="1:4">
      <c r="A888" s="52"/>
      <c r="B888" s="52"/>
      <c r="C888" s="52"/>
      <c r="D888" s="53"/>
    </row>
    <row r="891" spans="1:4">
      <c r="A891" s="52"/>
      <c r="B891" s="52"/>
      <c r="C891" s="52"/>
      <c r="D891" s="53"/>
    </row>
    <row r="894" spans="1:4">
      <c r="A894" s="52"/>
      <c r="B894" s="52"/>
      <c r="C894" s="52"/>
      <c r="D894" s="53"/>
    </row>
    <row r="897" spans="1:4">
      <c r="A897" s="52"/>
      <c r="B897" s="52"/>
      <c r="C897" s="52"/>
      <c r="D897" s="53"/>
    </row>
    <row r="900" spans="1:4">
      <c r="A900" s="52"/>
      <c r="B900" s="52"/>
      <c r="C900" s="52"/>
      <c r="D900" s="53"/>
    </row>
    <row r="903" spans="1:4">
      <c r="A903" s="52"/>
      <c r="B903" s="52"/>
      <c r="C903" s="52"/>
      <c r="D903" s="53"/>
    </row>
    <row r="906" spans="1:4">
      <c r="A906" s="52"/>
      <c r="B906" s="52"/>
      <c r="C906" s="52"/>
      <c r="D906" s="53"/>
    </row>
    <row r="909" spans="1:4">
      <c r="A909" s="52"/>
      <c r="B909" s="52"/>
      <c r="C909" s="52"/>
      <c r="D909" s="53"/>
    </row>
  </sheetData>
  <mergeCells count="12">
    <mergeCell ref="G1:I1"/>
    <mergeCell ref="A6:I6"/>
    <mergeCell ref="A2:I2"/>
    <mergeCell ref="K135:N136"/>
    <mergeCell ref="A154:B154"/>
    <mergeCell ref="A115:B115"/>
    <mergeCell ref="A116:B116"/>
    <mergeCell ref="A117:I117"/>
    <mergeCell ref="A153:B153"/>
    <mergeCell ref="A152:B152"/>
    <mergeCell ref="A151:B151"/>
    <mergeCell ref="A137:B137"/>
  </mergeCells>
  <phoneticPr fontId="4" type="noConversion"/>
  <conditionalFormatting sqref="J118:J151 J18:J116">
    <cfRule type="cellIs" dxfId="1" priority="1" stopIfTrue="1" operator="lessThan">
      <formula>3</formula>
    </cfRule>
  </conditionalFormatting>
  <conditionalFormatting sqref="J7:J17">
    <cfRule type="cellIs" dxfId="0" priority="2" stopIfTrue="1" operator="lessThan">
      <formula>3</formula>
    </cfRule>
  </conditionalFormatting>
  <printOptions horizontalCentered="1"/>
  <pageMargins left="0.39370078740157483" right="0.19685039370078741" top="0.19685039370078741" bottom="0.19685039370078741" header="0" footer="0"/>
  <pageSetup paperSize="9" scale="31"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Пользователь</cp:lastModifiedBy>
  <cp:lastPrinted>2019-04-26T05:41:50Z</cp:lastPrinted>
  <dcterms:created xsi:type="dcterms:W3CDTF">2015-03-17T09:12:19Z</dcterms:created>
  <dcterms:modified xsi:type="dcterms:W3CDTF">2019-04-26T05:42:31Z</dcterms:modified>
</cp:coreProperties>
</file>